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10" windowWidth="14810" windowHeight="8010" tabRatio="888" activeTab="9"/>
  </bookViews>
  <sheets>
    <sheet name="BS, PL, SOE" sheetId="6" r:id="rId1"/>
    <sheet name="Notes (FA, etc)" sheetId="8" r:id="rId2"/>
    <sheet name="Pending Allt" sheetId="20" r:id="rId3"/>
    <sheet name="Notes (BS)" sheetId="10" r:id="rId4"/>
    <sheet name="Notes (PL)" sheetId="11" r:id="rId5"/>
    <sheet name="Cash Flow" sheetId="14" r:id="rId6"/>
    <sheet name="Segment" sheetId="15" r:id="rId7"/>
    <sheet name="EPS 1" sheetId="17" r:id="rId8"/>
    <sheet name="Related Party" sheetId="18" r:id="rId9"/>
    <sheet name="Provisions" sheetId="19" r:id="rId10"/>
    <sheet name="PPI, PPE" sheetId="21" r:id="rId11"/>
    <sheet name="AUdit" sheetId="22" r:id="rId12"/>
    <sheet name="Equity no link" sheetId="23" r:id="rId13"/>
    <sheet name="FA CWIP" sheetId="24" r:id="rId14"/>
  </sheets>
  <externalReferences>
    <externalReference r:id="rId15"/>
    <externalReference r:id="rId16"/>
    <externalReference r:id="rId17"/>
  </externalReferences>
  <definedNames>
    <definedName name="_xlnm.Database">#REF!</definedName>
    <definedName name="_xlnm.Print_Area" localSheetId="11">AUdit!$A$1:$E$7</definedName>
    <definedName name="_xlnm.Print_Area" localSheetId="0">'BS, PL, SOE'!$A$141:$E$195</definedName>
    <definedName name="_xlnm.Print_Area" localSheetId="5">'Cash Flow'!$A$1:$I$67</definedName>
    <definedName name="_xlnm.Print_Area" localSheetId="7">'EPS 1'!$A$1:$C$54</definedName>
    <definedName name="_xlnm.Print_Area" localSheetId="12">'Equity no link'!$A$1:$R$40</definedName>
    <definedName name="_xlnm.Print_Area" localSheetId="13">'FA CWIP'!$A$1:$M$24</definedName>
    <definedName name="_xlnm.Print_Area" localSheetId="3">'Notes (BS)'!$A$168:$E$187</definedName>
    <definedName name="_xlnm.Print_Area" localSheetId="1">'Notes (FA, etc)'!$A$75:$G$78</definedName>
    <definedName name="_xlnm.Print_Area" localSheetId="4">'Notes (PL)'!$A$1:$D$113</definedName>
    <definedName name="_xlnm.Print_Area" localSheetId="2">'Pending Allt'!$A$1:$D$7</definedName>
    <definedName name="_xlnm.Print_Area" localSheetId="10">'PPI, PPE'!$A$1:$C$16</definedName>
    <definedName name="_xlnm.Print_Area" localSheetId="9">Provisions!$A$1:$E$9</definedName>
    <definedName name="_xlnm.Print_Area" localSheetId="8">'Related Party'!$A$1:$D$189</definedName>
  </definedNames>
  <calcPr calcId="162913" iterate="1"/>
</workbook>
</file>

<file path=xl/calcChain.xml><?xml version="1.0" encoding="utf-8"?>
<calcChain xmlns="http://schemas.openxmlformats.org/spreadsheetml/2006/main">
  <c r="E7" i="22" l="1"/>
  <c r="C7" i="22"/>
  <c r="B6" i="19"/>
  <c r="H16" i="11"/>
  <c r="G16" i="11"/>
  <c r="H71" i="8"/>
  <c r="H41" i="8"/>
  <c r="B42" i="17" l="1"/>
  <c r="E46" i="17" s="1"/>
  <c r="E84" i="10"/>
  <c r="C33" i="10"/>
  <c r="F6" i="8"/>
  <c r="L12" i="8"/>
  <c r="J12" i="8"/>
  <c r="F12" i="8"/>
  <c r="E54" i="6"/>
  <c r="E39" i="6"/>
  <c r="C65" i="8"/>
  <c r="E44" i="6" s="1"/>
  <c r="E10" i="6"/>
  <c r="C40" i="8"/>
  <c r="C61" i="8" s="1"/>
  <c r="C77" i="8" s="1"/>
  <c r="M18" i="8"/>
  <c r="E9" i="6" s="1"/>
  <c r="E158" i="10"/>
  <c r="E7" i="10"/>
  <c r="E20" i="6" s="1"/>
  <c r="E64" i="6" l="1"/>
  <c r="I130" i="10"/>
  <c r="I135" i="10" s="1"/>
  <c r="E51" i="6" s="1"/>
  <c r="E58" i="6" s="1"/>
  <c r="K12" i="8"/>
  <c r="E23" i="6"/>
  <c r="E185" i="10"/>
  <c r="E66" i="6" s="1"/>
  <c r="E166" i="10"/>
  <c r="E65" i="6" s="1"/>
  <c r="E151" i="10"/>
  <c r="E63" i="6" s="1"/>
  <c r="E73" i="10"/>
  <c r="E43" i="6" s="1"/>
  <c r="E45" i="6" s="1"/>
  <c r="E47" i="6" s="1"/>
  <c r="E60" i="10"/>
  <c r="E34" i="6" s="1"/>
  <c r="E26" i="10"/>
  <c r="E29" i="6" s="1"/>
  <c r="E12" i="10"/>
  <c r="E20" i="10" s="1"/>
  <c r="E44" i="10" s="1"/>
  <c r="E65" i="10" s="1"/>
  <c r="E16" i="10"/>
  <c r="E25" i="6" s="1"/>
  <c r="E35" i="6" l="1"/>
  <c r="E36" i="6" s="1"/>
  <c r="I110" i="10"/>
  <c r="E142" i="10"/>
  <c r="E155" i="10" s="1"/>
  <c r="E162" i="10" s="1"/>
  <c r="E170" i="10" s="1"/>
  <c r="E67" i="6"/>
  <c r="E68" i="6" s="1"/>
  <c r="E69" i="6" s="1"/>
  <c r="C83" i="18"/>
  <c r="C84" i="18" s="1"/>
  <c r="B83" i="18"/>
  <c r="B84" i="18" s="1"/>
  <c r="C70" i="18"/>
  <c r="D58" i="18"/>
  <c r="B58" i="18"/>
  <c r="F42" i="18"/>
  <c r="F46" i="18"/>
  <c r="C44" i="18"/>
  <c r="F44" i="18" s="1"/>
  <c r="H69" i="6" l="1"/>
  <c r="F35" i="18" l="1"/>
  <c r="F37" i="18"/>
  <c r="F38" i="18"/>
  <c r="F47" i="18"/>
  <c r="F49" i="18"/>
  <c r="F51" i="18"/>
  <c r="F53" i="18"/>
  <c r="F54" i="18"/>
  <c r="F58" i="18"/>
  <c r="F61" i="18"/>
  <c r="C32" i="18"/>
  <c r="C24" i="18"/>
  <c r="C64" i="18" s="1"/>
  <c r="C75" i="18" s="1"/>
  <c r="B24" i="18"/>
  <c r="B64" i="18" s="1"/>
  <c r="B75" i="18" s="1"/>
  <c r="D36" i="10" l="1"/>
  <c r="D38" i="10" s="1"/>
  <c r="B30" i="10"/>
  <c r="D7" i="20"/>
  <c r="C186" i="18"/>
  <c r="C187" i="18" s="1"/>
  <c r="B185" i="18"/>
  <c r="B184" i="18"/>
  <c r="B186" i="18" l="1"/>
  <c r="D7" i="19" l="1"/>
  <c r="B7" i="19"/>
  <c r="C9" i="18"/>
  <c r="B37" i="17"/>
  <c r="B33" i="17"/>
  <c r="B3" i="17"/>
  <c r="B43" i="17"/>
  <c r="B28" i="17"/>
  <c r="B15" i="17"/>
  <c r="B11" i="17"/>
  <c r="B38" i="17" l="1"/>
  <c r="B34" i="17" l="1"/>
  <c r="B40" i="17" s="1"/>
  <c r="C33" i="15"/>
  <c r="B33" i="15"/>
  <c r="A23" i="15"/>
  <c r="C22" i="15"/>
  <c r="B22" i="15"/>
  <c r="C11" i="15"/>
  <c r="B11" i="15"/>
  <c r="B13" i="21" l="1"/>
  <c r="E211" i="6"/>
  <c r="C66" i="18" l="1"/>
  <c r="B180" i="18"/>
  <c r="B187" i="18" s="1"/>
  <c r="C12" i="15"/>
  <c r="B66" i="18"/>
  <c r="B12" i="15"/>
  <c r="C68" i="10"/>
  <c r="B34" i="15" l="1"/>
  <c r="C34" i="15"/>
  <c r="I31" i="14"/>
  <c r="I42" i="14" l="1"/>
  <c r="I13" i="14" l="1"/>
  <c r="I53" i="14"/>
  <c r="I22" i="14" l="1"/>
  <c r="I24" i="14" l="1"/>
  <c r="I44" i="14" s="1"/>
  <c r="I54" i="14" l="1"/>
  <c r="D4" i="11"/>
  <c r="C4" i="11"/>
  <c r="B86" i="18" l="1"/>
  <c r="E86" i="18" s="1"/>
  <c r="B72" i="18"/>
  <c r="B189" i="18"/>
  <c r="E189" i="18" s="1"/>
  <c r="B70" i="18"/>
  <c r="K5" i="8"/>
  <c r="L5" i="8"/>
  <c r="J5" i="8"/>
  <c r="G5" i="8"/>
  <c r="F5" i="8"/>
  <c r="C5" i="8"/>
  <c r="Q212" i="6"/>
  <c r="Q218" i="6" s="1"/>
  <c r="P214" i="6"/>
  <c r="R214" i="6" s="1"/>
  <c r="D212" i="6"/>
  <c r="D218" i="6" s="1"/>
  <c r="F212" i="6"/>
  <c r="F218" i="6" s="1"/>
  <c r="G212" i="6"/>
  <c r="G218" i="6" s="1"/>
  <c r="I212" i="6"/>
  <c r="I218" i="6" s="1"/>
  <c r="J212" i="6"/>
  <c r="J218" i="6" s="1"/>
  <c r="K212" i="6"/>
  <c r="K218" i="6" s="1"/>
  <c r="L212" i="6"/>
  <c r="L218" i="6" s="1"/>
  <c r="M212" i="6"/>
  <c r="M218" i="6" s="1"/>
  <c r="N212" i="6"/>
  <c r="N218" i="6" s="1"/>
  <c r="O212" i="6"/>
  <c r="O218" i="6" s="1"/>
  <c r="C216" i="6" l="1"/>
  <c r="P216" i="6" s="1"/>
  <c r="R216" i="6" s="1"/>
  <c r="C36" i="18"/>
  <c r="F7" i="20"/>
  <c r="F65" i="8"/>
  <c r="B44" i="17"/>
  <c r="C17" i="18"/>
  <c r="C217" i="6"/>
  <c r="D40" i="8"/>
  <c r="D61" i="8"/>
  <c r="D77" i="8"/>
  <c r="G61" i="8"/>
  <c r="G77" i="8"/>
  <c r="G40" i="8"/>
  <c r="E105" i="10"/>
  <c r="E104" i="10"/>
  <c r="E103" i="10"/>
  <c r="E102" i="10"/>
  <c r="F82" i="10"/>
  <c r="D147" i="6" l="1"/>
  <c r="C147" i="6"/>
  <c r="B48" i="18" l="1"/>
  <c r="B21" i="18"/>
  <c r="D48" i="18"/>
  <c r="D21" i="18"/>
  <c r="C48" i="18" l="1"/>
  <c r="F48" i="18" s="1"/>
  <c r="C21" i="18"/>
  <c r="F21" i="18" s="1"/>
  <c r="C113" i="11" l="1"/>
  <c r="C117" i="6" s="1"/>
  <c r="B28" i="15" s="1"/>
  <c r="B6" i="21"/>
  <c r="B7" i="21" s="1"/>
  <c r="D70" i="11"/>
  <c r="C27" i="18"/>
  <c r="H11" i="14"/>
  <c r="H27" i="14" s="1"/>
  <c r="H31" i="14" s="1"/>
  <c r="C68" i="18"/>
  <c r="B50" i="18"/>
  <c r="B52" i="18"/>
  <c r="D52" i="18"/>
  <c r="B41" i="18"/>
  <c r="D41" i="18"/>
  <c r="C13" i="15" l="1"/>
  <c r="C35" i="15" s="1"/>
  <c r="C36" i="15" s="1"/>
  <c r="C86" i="18"/>
  <c r="F86" i="18" s="1"/>
  <c r="C72" i="18"/>
  <c r="C189" i="18"/>
  <c r="F189" i="18" s="1"/>
  <c r="C52" i="18"/>
  <c r="F52" i="18" s="1"/>
  <c r="C41" i="11"/>
  <c r="C107" i="6" s="1"/>
  <c r="B25" i="15" s="1"/>
  <c r="B12" i="21"/>
  <c r="B14" i="21" s="1"/>
  <c r="D50" i="18"/>
  <c r="C50" i="18" s="1"/>
  <c r="F50" i="18" s="1"/>
  <c r="F7" i="21"/>
  <c r="C41" i="18"/>
  <c r="F41" i="18" s="1"/>
  <c r="D103" i="11"/>
  <c r="D41" i="11"/>
  <c r="D107" i="6" s="1"/>
  <c r="C25" i="15" s="1"/>
  <c r="D113" i="11"/>
  <c r="D117" i="6" s="1"/>
  <c r="C28" i="15" s="1"/>
  <c r="D17" i="11"/>
  <c r="C14" i="15" l="1"/>
  <c r="F14" i="21"/>
  <c r="C70" i="11" l="1"/>
  <c r="B27" i="18"/>
  <c r="B68" i="18"/>
  <c r="G11" i="14"/>
  <c r="G27" i="14" s="1"/>
  <c r="B13" i="15" l="1"/>
  <c r="B14" i="15" s="1"/>
  <c r="C103" i="11"/>
  <c r="C17" i="11"/>
  <c r="B35" i="15" l="1"/>
  <c r="B36" i="15" s="1"/>
  <c r="H210" i="6"/>
  <c r="H212" i="6" s="1"/>
  <c r="C73" i="10"/>
  <c r="D151" i="10"/>
  <c r="H19" i="14" s="1"/>
  <c r="H21" i="14" s="1"/>
  <c r="C151" i="10"/>
  <c r="E4" i="19"/>
  <c r="E7" i="19" s="1"/>
  <c r="I7" i="19" s="1"/>
  <c r="C4" i="19"/>
  <c r="C7" i="19" s="1"/>
  <c r="B60" i="18"/>
  <c r="B59" i="18"/>
  <c r="B57" i="18"/>
  <c r="B56" i="18"/>
  <c r="B45" i="18"/>
  <c r="D45" i="18"/>
  <c r="B43" i="18"/>
  <c r="B40" i="18"/>
  <c r="D60" i="18"/>
  <c r="D59" i="18"/>
  <c r="D57" i="18"/>
  <c r="D43" i="18"/>
  <c r="D56" i="18"/>
  <c r="D40" i="18"/>
  <c r="B19" i="18"/>
  <c r="D19" i="18"/>
  <c r="H50" i="14"/>
  <c r="H49" i="14"/>
  <c r="H48" i="14"/>
  <c r="B55" i="18"/>
  <c r="B39" i="18"/>
  <c r="D39" i="18"/>
  <c r="D55" i="18"/>
  <c r="C57" i="18" l="1"/>
  <c r="F57" i="18" s="1"/>
  <c r="C59" i="18"/>
  <c r="C39" i="18"/>
  <c r="F39" i="18" s="1"/>
  <c r="C45" i="18"/>
  <c r="F45" i="18" s="1"/>
  <c r="B36" i="18"/>
  <c r="C43" i="18"/>
  <c r="F43" i="18" s="1"/>
  <c r="C40" i="18"/>
  <c r="F40" i="18" s="1"/>
  <c r="F59" i="18"/>
  <c r="C55" i="18"/>
  <c r="F55" i="18" s="1"/>
  <c r="F19" i="18"/>
  <c r="G78" i="8"/>
  <c r="H78" i="8" s="1"/>
  <c r="B17" i="18"/>
  <c r="C56" i="18"/>
  <c r="F56" i="18" s="1"/>
  <c r="F60" i="18"/>
  <c r="H7" i="19"/>
  <c r="E86" i="10"/>
  <c r="D73" i="10"/>
  <c r="G62" i="8"/>
  <c r="E210" i="6"/>
  <c r="E212" i="6" s="1"/>
  <c r="E218" i="6" s="1"/>
  <c r="C210" i="6"/>
  <c r="G64" i="8"/>
  <c r="H64" i="8" s="1"/>
  <c r="G48" i="14"/>
  <c r="G50" i="14"/>
  <c r="G49" i="14"/>
  <c r="G51" i="14"/>
  <c r="B29" i="17" l="1"/>
  <c r="C46" i="17" s="1"/>
  <c r="D36" i="18"/>
  <c r="F36" i="18" s="1"/>
  <c r="D17" i="18"/>
  <c r="F17" i="18" s="1"/>
  <c r="H51" i="14"/>
  <c r="H53" i="14" s="1"/>
  <c r="C31" i="10"/>
  <c r="C36" i="10" s="1"/>
  <c r="C38" i="10" s="1"/>
  <c r="C101" i="10"/>
  <c r="E101" i="10" s="1"/>
  <c r="F84" i="10"/>
  <c r="F86" i="10" s="1"/>
  <c r="D82" i="10" s="1"/>
  <c r="G53" i="14"/>
  <c r="E242" i="6"/>
  <c r="E94" i="10"/>
  <c r="C82" i="10"/>
  <c r="B10" i="17" s="1"/>
  <c r="B12" i="17" s="1"/>
  <c r="C84" i="10"/>
  <c r="H18" i="8"/>
  <c r="G9" i="14" s="1"/>
  <c r="C202" i="6" l="1"/>
  <c r="B34" i="18"/>
  <c r="C100" i="10"/>
  <c r="E100" i="10" s="1"/>
  <c r="B14" i="17"/>
  <c r="B16" i="17" s="1"/>
  <c r="C17" i="17" s="1"/>
  <c r="C86" i="10"/>
  <c r="C7" i="17" s="1"/>
  <c r="D84" i="10"/>
  <c r="K26" i="8"/>
  <c r="K27" i="8"/>
  <c r="K28" i="8"/>
  <c r="K29" i="8"/>
  <c r="K30" i="8"/>
  <c r="K31" i="8"/>
  <c r="K32" i="8"/>
  <c r="K33" i="8"/>
  <c r="K25" i="8"/>
  <c r="J26" i="8"/>
  <c r="J27" i="8"/>
  <c r="J28" i="8"/>
  <c r="J29" i="8"/>
  <c r="J30" i="8"/>
  <c r="J31" i="8"/>
  <c r="J32" i="8"/>
  <c r="J33" i="8"/>
  <c r="J25" i="8"/>
  <c r="F33" i="8"/>
  <c r="F32" i="8"/>
  <c r="F31" i="8"/>
  <c r="F30" i="8"/>
  <c r="F29" i="8"/>
  <c r="F28" i="8"/>
  <c r="F27" i="8"/>
  <c r="F26" i="8"/>
  <c r="L26" i="8" s="1"/>
  <c r="F25" i="8"/>
  <c r="D34" i="8"/>
  <c r="E34" i="8"/>
  <c r="G34" i="8"/>
  <c r="H34" i="8"/>
  <c r="I34" i="8"/>
  <c r="C34" i="8"/>
  <c r="L30" i="8" l="1"/>
  <c r="L28" i="8"/>
  <c r="L32" i="8"/>
  <c r="D86" i="10"/>
  <c r="C204" i="6"/>
  <c r="C205" i="6" s="1"/>
  <c r="F205" i="6" s="1"/>
  <c r="C94" i="10"/>
  <c r="L31" i="8"/>
  <c r="L29" i="8"/>
  <c r="L33" i="8"/>
  <c r="K34" i="8"/>
  <c r="L25" i="8"/>
  <c r="J34" i="8"/>
  <c r="F34" i="8"/>
  <c r="L27" i="8"/>
  <c r="D34" i="18" l="1"/>
  <c r="C34" i="18" s="1"/>
  <c r="F34" i="18" s="1"/>
  <c r="L34" i="8"/>
  <c r="B101" i="6"/>
  <c r="D39" i="6"/>
  <c r="C39" i="6"/>
  <c r="B39" i="6"/>
  <c r="B4" i="11"/>
  <c r="D116" i="6"/>
  <c r="D115" i="6"/>
  <c r="C27" i="15" s="1"/>
  <c r="D63" i="11"/>
  <c r="D52" i="11"/>
  <c r="D31" i="11"/>
  <c r="D65" i="8"/>
  <c r="D44" i="6" s="1"/>
  <c r="D185" i="10"/>
  <c r="D66" i="6" s="1"/>
  <c r="D166" i="10"/>
  <c r="D65" i="6" s="1"/>
  <c r="D158" i="10"/>
  <c r="D63" i="6"/>
  <c r="D60" i="10"/>
  <c r="D34" i="6" s="1"/>
  <c r="D26" i="10"/>
  <c r="D54" i="6"/>
  <c r="B170" i="10"/>
  <c r="B162" i="10"/>
  <c r="D64" i="6"/>
  <c r="C158" i="10"/>
  <c r="B155" i="10"/>
  <c r="B142" i="10"/>
  <c r="B110" i="10"/>
  <c r="E130" i="10"/>
  <c r="F130" i="10"/>
  <c r="H130" i="10"/>
  <c r="C130" i="10"/>
  <c r="C135" i="10" s="1"/>
  <c r="C51" i="6" s="1"/>
  <c r="B65" i="10"/>
  <c r="B80" i="10" s="1"/>
  <c r="B92" i="10" s="1"/>
  <c r="B99" i="10" s="1"/>
  <c r="B44" i="10"/>
  <c r="B20" i="10"/>
  <c r="B12" i="10"/>
  <c r="D67" i="6" l="1"/>
  <c r="D114" i="6"/>
  <c r="C26" i="15" s="1"/>
  <c r="H12" i="14"/>
  <c r="H39" i="14" s="1"/>
  <c r="H42" i="14" s="1"/>
  <c r="D29" i="6"/>
  <c r="G45" i="14"/>
  <c r="D43" i="6"/>
  <c r="F135" i="10"/>
  <c r="D51" i="6" s="1"/>
  <c r="D58" i="6" s="1"/>
  <c r="B35" i="11"/>
  <c r="B108" i="11"/>
  <c r="C115" i="6"/>
  <c r="B27" i="15" s="1"/>
  <c r="C116" i="6"/>
  <c r="C63" i="11"/>
  <c r="C52" i="11"/>
  <c r="C31" i="11"/>
  <c r="C105" i="6"/>
  <c r="D105" i="6"/>
  <c r="C60" i="10"/>
  <c r="C185" i="10"/>
  <c r="C166" i="10"/>
  <c r="C64" i="6"/>
  <c r="G10" i="14" s="1"/>
  <c r="C26" i="10"/>
  <c r="C29" i="6" l="1"/>
  <c r="G46" i="14"/>
  <c r="G37" i="14"/>
  <c r="C114" i="6"/>
  <c r="B26" i="15" s="1"/>
  <c r="G12" i="14"/>
  <c r="G39" i="14" s="1"/>
  <c r="C43" i="6"/>
  <c r="G34" i="14" s="1"/>
  <c r="C113" i="6"/>
  <c r="B15" i="15" s="1"/>
  <c r="B16" i="15" s="1"/>
  <c r="B23" i="15" s="1"/>
  <c r="C106" i="6"/>
  <c r="D68" i="6"/>
  <c r="C54" i="6"/>
  <c r="G38" i="14" s="1"/>
  <c r="C66" i="6"/>
  <c r="C65" i="6"/>
  <c r="C63" i="6"/>
  <c r="G19" i="14" s="1"/>
  <c r="C34" i="6"/>
  <c r="G18" i="14" s="1"/>
  <c r="C108" i="6" l="1"/>
  <c r="C118" i="6" s="1"/>
  <c r="B24" i="15"/>
  <c r="B29" i="15" s="1"/>
  <c r="G21" i="14"/>
  <c r="D45" i="6"/>
  <c r="D47" i="6" s="1"/>
  <c r="D16" i="10"/>
  <c r="D7" i="10"/>
  <c r="D20" i="6" s="1"/>
  <c r="C7" i="10"/>
  <c r="C20" i="6" s="1"/>
  <c r="D4" i="10"/>
  <c r="D30" i="10" s="1"/>
  <c r="C4" i="10"/>
  <c r="C30" i="10" s="1"/>
  <c r="D10" i="6"/>
  <c r="G30" i="14" l="1"/>
  <c r="C108" i="11"/>
  <c r="C80" i="10"/>
  <c r="C92" i="10"/>
  <c r="D35" i="11"/>
  <c r="E80" i="10"/>
  <c r="E92" i="10"/>
  <c r="D25" i="6"/>
  <c r="D162" i="10"/>
  <c r="D170" i="10"/>
  <c r="B16" i="18" s="1"/>
  <c r="B32" i="18" s="1"/>
  <c r="C162" i="10"/>
  <c r="D16" i="18" s="1"/>
  <c r="D32" i="18" s="1"/>
  <c r="C170" i="10"/>
  <c r="D142" i="10"/>
  <c r="D155" i="10"/>
  <c r="E3" i="19" s="1"/>
  <c r="C142" i="10"/>
  <c r="C155" i="10"/>
  <c r="C3" i="19" s="1"/>
  <c r="F110" i="10"/>
  <c r="C110" i="10"/>
  <c r="D65" i="10"/>
  <c r="C65" i="10"/>
  <c r="D44" i="10"/>
  <c r="C44" i="10"/>
  <c r="D12" i="10"/>
  <c r="D20" i="10"/>
  <c r="C12" i="10"/>
  <c r="C20" i="10"/>
  <c r="C16" i="10"/>
  <c r="D35" i="6" l="1"/>
  <c r="D108" i="11"/>
  <c r="C35" i="11"/>
  <c r="C25" i="6"/>
  <c r="G15" i="14" s="1"/>
  <c r="C10" i="6"/>
  <c r="L17" i="8" l="1"/>
  <c r="J17" i="8"/>
  <c r="F17" i="8"/>
  <c r="L16" i="8"/>
  <c r="L10" i="8"/>
  <c r="L8" i="8"/>
  <c r="L6" i="8"/>
  <c r="L7" i="8" l="1"/>
  <c r="L11" i="8"/>
  <c r="L14" i="8"/>
  <c r="J15" i="8"/>
  <c r="J16" i="8"/>
  <c r="K17" i="8"/>
  <c r="J8" i="8"/>
  <c r="J7" i="8"/>
  <c r="J9" i="8"/>
  <c r="F8" i="8"/>
  <c r="J11" i="8"/>
  <c r="J14" i="8"/>
  <c r="L9" i="8"/>
  <c r="L15" i="8"/>
  <c r="J6" i="8"/>
  <c r="J10" i="8"/>
  <c r="F16" i="8"/>
  <c r="K16" i="8" s="1"/>
  <c r="N30" i="8" s="1"/>
  <c r="F9" i="8"/>
  <c r="K6" i="8"/>
  <c r="F14" i="8"/>
  <c r="F10" i="8"/>
  <c r="F15" i="8"/>
  <c r="F11" i="8"/>
  <c r="K11" i="8" s="1"/>
  <c r="N33" i="8" s="1"/>
  <c r="F7" i="8"/>
  <c r="K7" i="8" s="1"/>
  <c r="N26" i="8" s="1"/>
  <c r="K14" i="8" l="1"/>
  <c r="N27" i="8" s="1"/>
  <c r="K8" i="8"/>
  <c r="N29" i="8" s="1"/>
  <c r="K15" i="8"/>
  <c r="N28" i="8" s="1"/>
  <c r="J18" i="8"/>
  <c r="K10" i="8"/>
  <c r="N31" i="8" s="1"/>
  <c r="N25" i="8"/>
  <c r="K9" i="8"/>
  <c r="N32" i="8" s="1"/>
  <c r="D18" i="8"/>
  <c r="E18" i="8"/>
  <c r="E20" i="8" s="1"/>
  <c r="F18" i="8"/>
  <c r="G18" i="8"/>
  <c r="H20" i="8"/>
  <c r="I18" i="8"/>
  <c r="I20" i="8" s="1"/>
  <c r="L18" i="8"/>
  <c r="L20" i="8" s="1"/>
  <c r="C18" i="8"/>
  <c r="D20" i="8" l="1"/>
  <c r="G28" i="14"/>
  <c r="G31" i="14" s="1"/>
  <c r="K18" i="8"/>
  <c r="K20" i="8" s="1"/>
  <c r="C20" i="8"/>
  <c r="G20" i="8"/>
  <c r="J20" i="8"/>
  <c r="D9" i="6"/>
  <c r="D23" i="6" s="1"/>
  <c r="D36" i="6" s="1"/>
  <c r="F20" i="8"/>
  <c r="C9" i="6" l="1"/>
  <c r="P211" i="6" l="1"/>
  <c r="R211" i="6" s="1"/>
  <c r="P213" i="6"/>
  <c r="R213" i="6" s="1"/>
  <c r="P217" i="6"/>
  <c r="R217" i="6" s="1"/>
  <c r="P210" i="6"/>
  <c r="C212" i="6"/>
  <c r="C218" i="6" s="1"/>
  <c r="C242" i="6" s="1"/>
  <c r="D149" i="6"/>
  <c r="C149" i="6"/>
  <c r="D131" i="6"/>
  <c r="C131" i="6"/>
  <c r="C120" i="6"/>
  <c r="C122" i="6" s="1"/>
  <c r="R210" i="6" l="1"/>
  <c r="T210" i="6" s="1"/>
  <c r="P212" i="6"/>
  <c r="R212" i="6" s="1"/>
  <c r="C126" i="6"/>
  <c r="C67" i="6"/>
  <c r="C58" i="6"/>
  <c r="C132" i="6" l="1"/>
  <c r="C139" i="6" s="1"/>
  <c r="C5" i="17"/>
  <c r="D69" i="6"/>
  <c r="C68" i="6"/>
  <c r="C35" i="6"/>
  <c r="C23" i="6"/>
  <c r="F139" i="6" l="1"/>
  <c r="C142" i="6"/>
  <c r="C144" i="6" s="1"/>
  <c r="C49" i="17"/>
  <c r="C20" i="17"/>
  <c r="C50" i="17"/>
  <c r="C21" i="17"/>
  <c r="G7" i="14"/>
  <c r="G13" i="14" s="1"/>
  <c r="G22" i="14" s="1"/>
  <c r="G24" i="14" s="1"/>
  <c r="H215" i="6"/>
  <c r="H218" i="6" s="1"/>
  <c r="C163" i="6"/>
  <c r="C162" i="6"/>
  <c r="C152" i="6"/>
  <c r="C154" i="6" s="1"/>
  <c r="C157" i="6" s="1"/>
  <c r="C159" i="6" s="1"/>
  <c r="G69" i="6"/>
  <c r="C36" i="6"/>
  <c r="D106" i="6"/>
  <c r="D113" i="6"/>
  <c r="C15" i="15" s="1"/>
  <c r="C16" i="15" s="1"/>
  <c r="C23" i="15" s="1"/>
  <c r="E20" i="17" l="1"/>
  <c r="E49" i="17"/>
  <c r="D108" i="6"/>
  <c r="D118" i="6" s="1"/>
  <c r="D120" i="6" s="1"/>
  <c r="C24" i="15"/>
  <c r="C29" i="15" s="1"/>
  <c r="C169" i="6"/>
  <c r="C168" i="6"/>
  <c r="P215" i="6"/>
  <c r="E65" i="8"/>
  <c r="G63" i="8"/>
  <c r="H63" i="8" s="1"/>
  <c r="C47" i="11"/>
  <c r="C74" i="11"/>
  <c r="B178" i="18" s="1"/>
  <c r="C21" i="11"/>
  <c r="G5" i="14" s="1"/>
  <c r="C67" i="11"/>
  <c r="C56" i="11"/>
  <c r="D56" i="11"/>
  <c r="D47" i="11"/>
  <c r="D21" i="11"/>
  <c r="D74" i="11"/>
  <c r="C178" i="18" s="1"/>
  <c r="D67" i="11"/>
  <c r="B47" i="11"/>
  <c r="B67" i="11"/>
  <c r="B74" i="11"/>
  <c r="B21" i="11"/>
  <c r="B56" i="11"/>
  <c r="H242" i="6" l="1"/>
  <c r="D122" i="6"/>
  <c r="D126" i="6" s="1"/>
  <c r="D132" i="6" s="1"/>
  <c r="D142" i="6" s="1"/>
  <c r="D144" i="6" s="1"/>
  <c r="I5" i="14"/>
  <c r="H5" i="14"/>
  <c r="R215" i="6"/>
  <c r="P218" i="6"/>
  <c r="R218" i="6" s="1"/>
  <c r="G65" i="8"/>
  <c r="D139" i="6" l="1"/>
  <c r="T218" i="6"/>
  <c r="C44" i="6"/>
  <c r="H7" i="14" l="1"/>
  <c r="H13" i="14" s="1"/>
  <c r="H22" i="14" s="1"/>
  <c r="H24" i="14" s="1"/>
  <c r="H44" i="14" s="1"/>
  <c r="Q53" i="14" s="1"/>
  <c r="G139" i="6"/>
  <c r="D163" i="6"/>
  <c r="D169" i="6" s="1"/>
  <c r="D152" i="6"/>
  <c r="D154" i="6" s="1"/>
  <c r="D157" i="6" s="1"/>
  <c r="D159" i="6" s="1"/>
  <c r="D162" i="6"/>
  <c r="D168" i="6" s="1"/>
  <c r="C45" i="6"/>
  <c r="C47" i="6" s="1"/>
  <c r="C69" i="6" s="1"/>
  <c r="F69" i="6" s="1"/>
  <c r="G36" i="14"/>
  <c r="G42" i="14" s="1"/>
  <c r="G44" i="14" s="1"/>
  <c r="G54" i="14" l="1"/>
  <c r="P53" i="14"/>
</calcChain>
</file>

<file path=xl/comments1.xml><?xml version="1.0" encoding="utf-8"?>
<comments xmlns="http://schemas.openxmlformats.org/spreadsheetml/2006/main">
  <authors>
    <author>Author</author>
  </authors>
  <commentList>
    <comment ref="A178" authorId="0" shapeId="0">
      <text>
        <r>
          <rPr>
            <b/>
            <sz val="9"/>
            <color indexed="81"/>
            <rFont val="Tahoma"/>
            <family val="2"/>
          </rPr>
          <t>Give disclosure on the manner of formation of Bad-Debts as per the file approved by CMD</t>
        </r>
        <r>
          <rPr>
            <sz val="9"/>
            <color indexed="81"/>
            <rFont val="Tahoma"/>
            <family val="2"/>
          </rPr>
          <t xml:space="preserve">
</t>
        </r>
      </text>
    </comment>
  </commentList>
</comments>
</file>

<file path=xl/sharedStrings.xml><?xml version="1.0" encoding="utf-8"?>
<sst xmlns="http://schemas.openxmlformats.org/spreadsheetml/2006/main" count="1090" uniqueCount="642">
  <si>
    <t>Particulars</t>
  </si>
  <si>
    <t>Total</t>
  </si>
  <si>
    <t>Current Assets</t>
  </si>
  <si>
    <t>Current Liabilities</t>
  </si>
  <si>
    <t>Consultancy Charges</t>
  </si>
  <si>
    <t>Office Equipment</t>
  </si>
  <si>
    <t>Provisions</t>
  </si>
  <si>
    <t>Buildings</t>
  </si>
  <si>
    <t>Hydraulic Works</t>
  </si>
  <si>
    <t>Other Civil Works</t>
  </si>
  <si>
    <t>Vehicles</t>
  </si>
  <si>
    <t>Plant &amp; Machinery</t>
  </si>
  <si>
    <t>Other Income</t>
  </si>
  <si>
    <t>Capital Reserve</t>
  </si>
  <si>
    <t>ASSETS</t>
  </si>
  <si>
    <t>EQUITY AND LIABILITIES</t>
  </si>
  <si>
    <t>Finance costs</t>
  </si>
  <si>
    <t>Other expenses</t>
  </si>
  <si>
    <t>Depreciation and amortization expense</t>
  </si>
  <si>
    <t>TOTAL ASSETS</t>
  </si>
  <si>
    <t>TOTAL EQUITY AND LIABILITIES</t>
  </si>
  <si>
    <t>A (i) Items that will not be reclassified to profit or loss</t>
  </si>
  <si>
    <t>A (ii) Income tax relating to items that will not be reclassified to profit or loss</t>
  </si>
  <si>
    <t>B (i) Items that will be reclassified to profit or loss</t>
  </si>
  <si>
    <t>B (ii) Income tax relating to items that will be reclassified to profit or loss</t>
  </si>
  <si>
    <t>LIABILITIES</t>
  </si>
  <si>
    <t>INCOMES</t>
  </si>
  <si>
    <t xml:space="preserve">      Particulars</t>
  </si>
  <si>
    <t>Note No.</t>
  </si>
  <si>
    <t>Non-Current Assets</t>
  </si>
  <si>
    <t>Property, Plant and Equipment</t>
  </si>
  <si>
    <t>Capital work-in-Progress</t>
  </si>
  <si>
    <t xml:space="preserve">Financial Assets- </t>
  </si>
  <si>
    <t>Total Non-Current Assets</t>
  </si>
  <si>
    <t>Inventories</t>
  </si>
  <si>
    <t xml:space="preserve">   (iii) Cash and cash equivalents</t>
  </si>
  <si>
    <t>Other current assets</t>
  </si>
  <si>
    <t>Total Current Assets</t>
  </si>
  <si>
    <t>Equity attributable to owners</t>
  </si>
  <si>
    <t>Total Equity</t>
  </si>
  <si>
    <t>Equity Share capital</t>
  </si>
  <si>
    <t>Other Equity</t>
  </si>
  <si>
    <t>EQUITY</t>
  </si>
  <si>
    <t>Non-Current Liabilities</t>
  </si>
  <si>
    <t xml:space="preserve">Financial Liabilities- </t>
  </si>
  <si>
    <t xml:space="preserve">    (i) Borrowings</t>
  </si>
  <si>
    <t xml:space="preserve">  (iii) Other financial liabilities </t>
  </si>
  <si>
    <t xml:space="preserve">   (iv) Others </t>
  </si>
  <si>
    <t>Total Non-Current Liabilities</t>
  </si>
  <si>
    <t xml:space="preserve">Current tax liabilities </t>
  </si>
  <si>
    <t>Other current liabilities</t>
  </si>
  <si>
    <t>Total Current Liabilities</t>
  </si>
  <si>
    <t>Total Liabilities</t>
  </si>
  <si>
    <t>Continuing Operations</t>
  </si>
  <si>
    <t>Revenue From Operations</t>
  </si>
  <si>
    <t xml:space="preserve">Total Income </t>
  </si>
  <si>
    <t>Expenses</t>
  </si>
  <si>
    <t>Exceptional Items</t>
  </si>
  <si>
    <t>Profit/(loss) before exceptional items and tax</t>
  </si>
  <si>
    <t>Share of net profits (losses) of investments accounted for using equity method</t>
  </si>
  <si>
    <t>Profit/(loss) before exceptional items, share of net profits (losses) of investments accounted for using equity method and tax</t>
  </si>
  <si>
    <t>Profit/(loss) before tax</t>
  </si>
  <si>
    <t>Tax Expense</t>
  </si>
  <si>
    <t xml:space="preserve">   (i) Current tax</t>
  </si>
  <si>
    <t xml:space="preserve">  (ii) Deferred tax</t>
  </si>
  <si>
    <t xml:space="preserve">Profit/(loss) from discontinued operations </t>
  </si>
  <si>
    <t>Profit (Loss) for the period from continuing operations</t>
  </si>
  <si>
    <t>Discontinued Operations</t>
  </si>
  <si>
    <t>Tax expense of discontinued operations</t>
  </si>
  <si>
    <t>Profit/(loss) from Discontinued operations (after tax)</t>
  </si>
  <si>
    <t>Profit (loss) for the year</t>
  </si>
  <si>
    <t>Other Comprehensive Income</t>
  </si>
  <si>
    <t xml:space="preserve">   (i) Basic</t>
  </si>
  <si>
    <t xml:space="preserve">  (ii) Diluted</t>
  </si>
  <si>
    <t xml:space="preserve">  (i) Basic</t>
  </si>
  <si>
    <t>Earnings per equity share (for discontinued &amp; continuing operations) -</t>
  </si>
  <si>
    <t>Earnings per equity share (for discontinued operation) -</t>
  </si>
  <si>
    <t>Earnings per equity share (for continuing operation) -</t>
  </si>
  <si>
    <t xml:space="preserve"> (ii) Diluted</t>
  </si>
  <si>
    <t>Other comprehensive income is attributable to:</t>
  </si>
  <si>
    <t>Total comprehensive income is attributable to:</t>
  </si>
  <si>
    <t>Continuing operations</t>
  </si>
  <si>
    <t>Discontinued operation</t>
  </si>
  <si>
    <t>TOTAL COMPREHENSIVE INCOME FOR THE PERIOD</t>
  </si>
  <si>
    <t>Owners of Holding Company</t>
  </si>
  <si>
    <t>Non-Controlling Interests</t>
  </si>
  <si>
    <t>Total comprehensive income attributable to owners of Holding Company arises from:</t>
  </si>
  <si>
    <t>Profit (Loss) is attributable to:</t>
  </si>
  <si>
    <t>A. Equity share capital</t>
  </si>
  <si>
    <t>Balance as at 1st April, 2016</t>
  </si>
  <si>
    <t>Balance as at 31st March, 2017</t>
  </si>
  <si>
    <t>B. Other Equity</t>
  </si>
  <si>
    <t>Changes in Accounting Policies or Prior Period Errors</t>
  </si>
  <si>
    <t>Restated Balance as at 1st April, 2016</t>
  </si>
  <si>
    <t>Total Comprehensive Income for the Year</t>
  </si>
  <si>
    <t>Equity Component of Compound Financial Instruments</t>
  </si>
  <si>
    <t>Reserves and Surplus</t>
  </si>
  <si>
    <t>Securities Premium Reserve</t>
  </si>
  <si>
    <t>Other Reserves (Specify Nature)</t>
  </si>
  <si>
    <t>Retained Earnings</t>
  </si>
  <si>
    <t>Debt Instruments through Other Comprehensive Income</t>
  </si>
  <si>
    <t>Equity Instruments through Other Comprehensive Income</t>
  </si>
  <si>
    <t>Effective Portion of Cash Flow Hedges</t>
  </si>
  <si>
    <t>Revaluation Surplus</t>
  </si>
  <si>
    <t>Exchange Differences on Translating the Financial Statements of a Foreign Operation</t>
  </si>
  <si>
    <t>Money Received against Share Warrants</t>
  </si>
  <si>
    <t>(ii) TOTAL OTHER EQUITY</t>
  </si>
  <si>
    <t>(i) Sub- Total</t>
  </si>
  <si>
    <t>MePDCL</t>
  </si>
  <si>
    <t xml:space="preserve">     Particulars</t>
  </si>
  <si>
    <t>A. CASH FLOW FROM OPERATING ACTIVITIES</t>
  </si>
  <si>
    <t>Profit before Tax as per Statement of Profit &amp; Loss</t>
  </si>
  <si>
    <t>Adjustments for :</t>
  </si>
  <si>
    <t>Depreciation &amp; Amortization</t>
  </si>
  <si>
    <t>Interest Income</t>
  </si>
  <si>
    <t>Finance Cost</t>
  </si>
  <si>
    <t>Operating Profit before Working Capital Changes</t>
  </si>
  <si>
    <t>Adjustments for increase/decrease in:</t>
  </si>
  <si>
    <t>Short term loans &amp; advances</t>
  </si>
  <si>
    <t>Trade payables</t>
  </si>
  <si>
    <t>Short term provisions</t>
  </si>
  <si>
    <t>Cash generated from Operations</t>
  </si>
  <si>
    <t>Taxes Paid</t>
  </si>
  <si>
    <t>Net Cash generated from Operations</t>
  </si>
  <si>
    <t>B. CASH FLOW FROM INVESTING ACTIVITIES</t>
  </si>
  <si>
    <t>Net Cash from Investing Activities</t>
  </si>
  <si>
    <t>C. CASH FLOW FROM FINANCING ACTIVITIES</t>
  </si>
  <si>
    <t>Increase/Decrease in long term borrowings</t>
  </si>
  <si>
    <t>Equity Capital pending allotment</t>
  </si>
  <si>
    <t>Net Cash from Financing Activities</t>
  </si>
  <si>
    <t>Net Increase in Cash &amp; Cash Equivalents (A+B+C)</t>
  </si>
  <si>
    <t>Opening balance of Cash and Cash Equivalents</t>
  </si>
  <si>
    <t xml:space="preserve">Closing balance of Cash and Cash Equivalents: </t>
  </si>
  <si>
    <t>Consisting of:</t>
  </si>
  <si>
    <t>Cash in hand</t>
  </si>
  <si>
    <t>Cash Imprests with Staff</t>
  </si>
  <si>
    <t>-Balance with bank in Current accounts</t>
  </si>
  <si>
    <t>Lines and Cable Network</t>
  </si>
  <si>
    <t>Operational and Maintenance Stock</t>
  </si>
  <si>
    <t>Cash Imprest with Staff</t>
  </si>
  <si>
    <t>Liabilities for Capital Supplies</t>
  </si>
  <si>
    <t>Staff Related Liabilities</t>
  </si>
  <si>
    <t>Security Deposits and Retention Moneys Payable</t>
  </si>
  <si>
    <t>Liabilities for Expenses</t>
  </si>
  <si>
    <t>Equity Share Capital Pending Allotment</t>
  </si>
  <si>
    <t>Rent, Rates and Taxes</t>
  </si>
  <si>
    <t>Telegram, Postage, Telegraph and Telex charges</t>
  </si>
  <si>
    <t>Books &amp; Periodicals</t>
  </si>
  <si>
    <t xml:space="preserve">Miscellaneous expenses </t>
  </si>
  <si>
    <t>Insurance Charges</t>
  </si>
  <si>
    <t>Asset Group</t>
  </si>
  <si>
    <t>GROSS BLOCK</t>
  </si>
  <si>
    <t>ACCUMULATED DEPRECIATION</t>
  </si>
  <si>
    <t>NET BLOCK</t>
  </si>
  <si>
    <t>Deduction during the year</t>
  </si>
  <si>
    <t>As at 31.03.2016</t>
  </si>
  <si>
    <t>Depreciation for the year</t>
  </si>
  <si>
    <t>Furniture and Fixtures</t>
  </si>
  <si>
    <t>TOTAL</t>
  </si>
  <si>
    <t>Land</t>
  </si>
  <si>
    <t>Plant and Equipment</t>
  </si>
  <si>
    <t>Office equipment</t>
  </si>
  <si>
    <t>Bearer Plants</t>
  </si>
  <si>
    <t>Additions  during the year</t>
  </si>
  <si>
    <t>Adjustments or Deductions during the year</t>
  </si>
  <si>
    <t>NET CARRYING AMOUNT</t>
  </si>
  <si>
    <t>GROSS CARRYING AMOUNT</t>
  </si>
  <si>
    <t>Others:</t>
  </si>
  <si>
    <t>8 (a)</t>
  </si>
  <si>
    <t>8 (b)</t>
  </si>
  <si>
    <t>8 (c)</t>
  </si>
  <si>
    <t>Disposals  and/ or Deductions during the year</t>
  </si>
  <si>
    <t>Note: No impairment losses</t>
  </si>
  <si>
    <t>Note 1: PROPERTY, PLANT AND EQUIPMENT</t>
  </si>
  <si>
    <t xml:space="preserve">Account Code </t>
  </si>
  <si>
    <t>Addition during the year</t>
  </si>
  <si>
    <t>As at 31.03.17</t>
  </si>
  <si>
    <t>Depreciation during the year</t>
  </si>
  <si>
    <t>Ajustment or Deduction</t>
  </si>
  <si>
    <t>Land &amp; Land Rights</t>
  </si>
  <si>
    <t>Lines &amp; Cable Network</t>
  </si>
  <si>
    <t>Furniture &amp; Fixtures</t>
  </si>
  <si>
    <t>Capital Work-in-Progress</t>
  </si>
  <si>
    <t xml:space="preserve">Sl. No. </t>
  </si>
  <si>
    <t>Format- 17</t>
  </si>
  <si>
    <t>Name of the  Licensee: MePDCL</t>
  </si>
  <si>
    <t>WORKS-IN-PROGRESS</t>
  </si>
  <si>
    <t>In Crores</t>
  </si>
  <si>
    <t>S.N</t>
  </si>
  <si>
    <t xml:space="preserve">Particulars </t>
  </si>
  <si>
    <t>FY 2016-17</t>
  </si>
  <si>
    <t>Opening balance</t>
  </si>
  <si>
    <t>Add: New inverstments</t>
  </si>
  <si>
    <t>div Dr -Cr</t>
  </si>
  <si>
    <t>Less investment capitalised</t>
  </si>
  <si>
    <t>Closing balance</t>
  </si>
  <si>
    <t>Note 2: CAPITAL WORK-IN-PROGRESS</t>
  </si>
  <si>
    <t>Amount</t>
  </si>
  <si>
    <t>Equity Shares at the beginning of the year</t>
  </si>
  <si>
    <t>Add:- Shares issued during the year</t>
  </si>
  <si>
    <t>Equity Shares at the end of the year</t>
  </si>
  <si>
    <t>% held</t>
  </si>
  <si>
    <t>Meghalaya Energy Corporation Limited (MeECL) and its nominees</t>
  </si>
  <si>
    <t>Sub-Total</t>
  </si>
  <si>
    <t>Discount Received</t>
  </si>
  <si>
    <t>78.1, 2 &amp; 5</t>
  </si>
  <si>
    <t>Depreciation</t>
  </si>
  <si>
    <t>76.104-76.107</t>
  </si>
  <si>
    <t>76.101-76.103</t>
  </si>
  <si>
    <t>76.110-76.113</t>
  </si>
  <si>
    <t>76.121 &amp; 125</t>
  </si>
  <si>
    <t>76.19 &amp;76.xxx</t>
  </si>
  <si>
    <t>Incomes</t>
  </si>
  <si>
    <t>Investment Property*</t>
  </si>
  <si>
    <t>Goodwill*</t>
  </si>
  <si>
    <t>Other Intangible assets*</t>
  </si>
  <si>
    <t>Intangible assets under development*</t>
  </si>
  <si>
    <t>Biological Assets other than bearer plants*</t>
  </si>
  <si>
    <t>Deferred tax assets*</t>
  </si>
  <si>
    <t>NON-CURRENT ASSETS</t>
  </si>
  <si>
    <t>Account Codes</t>
  </si>
  <si>
    <t>Note 3- FINANCIAL ASSETS (OTHERS)</t>
  </si>
  <si>
    <t>Conversions, Capitalisations  and/ or Deductions during the year</t>
  </si>
  <si>
    <t xml:space="preserve">   (iii) Loans*</t>
  </si>
  <si>
    <t xml:space="preserve">    (ii) Trade receivables*</t>
  </si>
  <si>
    <t xml:space="preserve">     (i) Investments*</t>
  </si>
  <si>
    <t>CURRENT ASSETS</t>
  </si>
  <si>
    <t>Note 4- INVENTORIES</t>
  </si>
  <si>
    <t>Recoverables From State Government</t>
  </si>
  <si>
    <t>Capital Stock (Work-in-Progress)</t>
  </si>
  <si>
    <t xml:space="preserve">Balances with Banks </t>
  </si>
  <si>
    <t>Cash on hand</t>
  </si>
  <si>
    <t>23.3, 24.4, 24.7</t>
  </si>
  <si>
    <t>Other Bank Balances (Investments in Term Deposits)</t>
  </si>
  <si>
    <t>Capital Advances</t>
  </si>
  <si>
    <t>Advances other than capital advances:</t>
  </si>
  <si>
    <t xml:space="preserve">     Operational and Maintenance Advances</t>
  </si>
  <si>
    <t xml:space="preserve">     Staff Related Advances</t>
  </si>
  <si>
    <t>Changes in Equity Share Capital during the Financial Year 2016-17:</t>
  </si>
  <si>
    <t>Financial Year 2016-17</t>
  </si>
  <si>
    <t>Financial Year 2015-16</t>
  </si>
  <si>
    <t>Financial Year 2014-15</t>
  </si>
  <si>
    <t>Financial Year 2013-14</t>
  </si>
  <si>
    <t>Financial Year 2012-13</t>
  </si>
  <si>
    <t>Financial Year 2011-12</t>
  </si>
  <si>
    <t>Class of Shares</t>
  </si>
  <si>
    <t xml:space="preserve">Retained Earnings </t>
  </si>
  <si>
    <t>Non-controlling Interests*</t>
  </si>
  <si>
    <t>NON-CURRENT LIABILITIES</t>
  </si>
  <si>
    <t xml:space="preserve">Secured: </t>
  </si>
  <si>
    <t xml:space="preserve">Unsecured: </t>
  </si>
  <si>
    <t>Less: Current Maturities of Long Term Debts</t>
  </si>
  <si>
    <t xml:space="preserve">   (ii) Trade payables*</t>
  </si>
  <si>
    <t xml:space="preserve">  (iii) Other financial liabilities *</t>
  </si>
  <si>
    <t>Provisions*</t>
  </si>
  <si>
    <t>Deferred tax liabilities*</t>
  </si>
  <si>
    <t>Other non-current liabilities*</t>
  </si>
  <si>
    <t>CURRENT LIABILITIES</t>
  </si>
  <si>
    <t>Provision for employee benefits</t>
  </si>
  <si>
    <t>Liabilities for Operational and Maintenance Related Supplies</t>
  </si>
  <si>
    <t>Related Party Receivables:</t>
  </si>
  <si>
    <t>Related Party Payables:</t>
  </si>
  <si>
    <t>Grants and Subsidies</t>
  </si>
  <si>
    <t>Grants and Subsidies**</t>
  </si>
  <si>
    <t>Deductions during the year</t>
  </si>
  <si>
    <t>Other operating revenues-</t>
  </si>
  <si>
    <t>Cost of materials consumed*</t>
  </si>
  <si>
    <t>Purchases of Stock-in-Trade*</t>
  </si>
  <si>
    <t>Changes in inventories of finished goods, Stock-in-Trade and work-in-progress*</t>
  </si>
  <si>
    <t>Staff welfare expenses</t>
  </si>
  <si>
    <t>Contribution to provident and other funds</t>
  </si>
  <si>
    <t>Salaries and wages</t>
  </si>
  <si>
    <t>Other banking and guarantee charges</t>
  </si>
  <si>
    <t>Printing and stationery expenses</t>
  </si>
  <si>
    <t>Auditors' remuneration</t>
  </si>
  <si>
    <t>Fees and subscription expenses</t>
  </si>
  <si>
    <t>Advertisement charges</t>
  </si>
  <si>
    <t>Legal and professional charges</t>
  </si>
  <si>
    <t>Entertainment expenses</t>
  </si>
  <si>
    <t>Administration, Operating and General Expenses</t>
  </si>
  <si>
    <t>Prior Period Expenses</t>
  </si>
  <si>
    <t>Assets under lease</t>
  </si>
  <si>
    <t>Claims Receivable</t>
  </si>
  <si>
    <t xml:space="preserve">     Receivables against Remittances of Cash and Cash Equivalents</t>
  </si>
  <si>
    <t xml:space="preserve">     Receivables against Remittances of Fuel, Materials, Personnel and Others</t>
  </si>
  <si>
    <t xml:space="preserve">     Receivables against Operations, Capital and Others</t>
  </si>
  <si>
    <t xml:space="preserve">     Payables against Remittances of Cash and Cash Equivalents</t>
  </si>
  <si>
    <t xml:space="preserve">     Payables against Remittances of Fuel, Materials, Personnel and Others</t>
  </si>
  <si>
    <t xml:space="preserve">     Payables against Operations, Capital and Others</t>
  </si>
  <si>
    <t>Amortisation during the year</t>
  </si>
  <si>
    <t>Direct Tax Liabilities</t>
  </si>
  <si>
    <t>Indirect Tax Liabiities</t>
  </si>
  <si>
    <t>Transmission and Operating Charges</t>
  </si>
  <si>
    <t>State Load Dispatch Centre Charges</t>
  </si>
  <si>
    <t>Related Party Operating Revenues-</t>
  </si>
  <si>
    <t>State Load Dispatch Centre Charges from MePTCL</t>
  </si>
  <si>
    <t>Other non-operating income-</t>
  </si>
  <si>
    <t>Training, conveyance and vehicle running expenses</t>
  </si>
  <si>
    <t>Electricity and Water Charges</t>
  </si>
  <si>
    <t>79.XXX</t>
  </si>
  <si>
    <t>Administration Expenses</t>
  </si>
  <si>
    <t>MEGHALAYA POWER TRANSMISSION CORPORATION LIMITED</t>
  </si>
  <si>
    <t>Fees and Penalties</t>
  </si>
  <si>
    <t>39.400, 39.400(L)</t>
  </si>
  <si>
    <t>Current maturities of long-term debts-</t>
  </si>
  <si>
    <t>Related Party- Meghalaya Energy Corporation Limited (MeECL- Holding Company)</t>
  </si>
  <si>
    <t>Others</t>
  </si>
  <si>
    <t>Interest accrued-</t>
  </si>
  <si>
    <t>Interest Income from Banks</t>
  </si>
  <si>
    <t>Other Excess Provision</t>
  </si>
  <si>
    <t>Employees Costs</t>
  </si>
  <si>
    <t>Freight Charges</t>
  </si>
  <si>
    <t>11.00% Term Loan from REC</t>
  </si>
  <si>
    <t>9.31% Loan from State Govt.</t>
  </si>
  <si>
    <t>-</t>
  </si>
  <si>
    <t>January, 2017, February, 2017 and March, 2017</t>
  </si>
  <si>
    <t>11.75% Loan from Meghalaya Energy Corporation Limited, MeECL- Holding Company</t>
  </si>
  <si>
    <t>From Related Party</t>
  </si>
  <si>
    <t>13.25% Term Loan from REC</t>
  </si>
  <si>
    <t>(i) Term Loans:</t>
  </si>
  <si>
    <t>(a) From Banks:</t>
  </si>
  <si>
    <t>(b) From Others:</t>
  </si>
  <si>
    <t>(The loan is secured against hypothecation charge on 'Property, Plant and Equipment'. The loan is repayable in 2 years in equal monthly installments)</t>
  </si>
  <si>
    <t xml:space="preserve">   (iv) Bank balances other than (iii) above*</t>
  </si>
  <si>
    <t xml:space="preserve">    (v) Loans*</t>
  </si>
  <si>
    <t xml:space="preserve">   (vi) Others*</t>
  </si>
  <si>
    <t>Current Tax Assets*</t>
  </si>
  <si>
    <t xml:space="preserve">    (i) Borrowings*</t>
  </si>
  <si>
    <t>Prior Period Incomes</t>
  </si>
  <si>
    <t>Note 5- CASH AND CASH EQUIVALENTS</t>
  </si>
  <si>
    <t>(a) Authorised:</t>
  </si>
  <si>
    <t>100% Shares are held by the Holding Company, Meghalaya Energy Corporation Limited (MeECL) and its nominees.</t>
  </si>
  <si>
    <t>The above Statement of Profit and Loss should be read in conjunction with the accompanying notes.</t>
  </si>
  <si>
    <t xml:space="preserve">* Schedule III (Division II) of the Companies Act, 2013 requires these items to be presented on the face of the Financial Statements. They have been included as required by the formats specified as per the Companies Act, 2013 although no balances against the same are available in the financial statements of the Company. </t>
  </si>
  <si>
    <t xml:space="preserve">** Separate Line Items have been introduced for clarity in presentation of financial statements, in tandem with the guidelines as per  Schedule III (Division II) of the Companies Act, 2013 </t>
  </si>
  <si>
    <t>The above Balance Sheet should be read in conjunction with the accompanying notes.</t>
  </si>
  <si>
    <t>The above Statement of Changes in Equity should be read in conjunction with the accompanying notes.</t>
  </si>
  <si>
    <t>Allotment of Equity Shares to the Holding Company (Meghalaya Energy Corporation Limited, MeECL)</t>
  </si>
  <si>
    <t>Dividends*</t>
  </si>
  <si>
    <t>Investment made by Meghalaya Energy Corporation Limited (MeECL- Holding Company)</t>
  </si>
  <si>
    <t>Transfer to Equity Share Capital</t>
  </si>
  <si>
    <t>Serial No.</t>
  </si>
  <si>
    <t xml:space="preserve">Serial No. </t>
  </si>
  <si>
    <t>Other Items of Other Comprehensive Income</t>
  </si>
  <si>
    <t>Note 6- OTHER CURRENT ASSETS</t>
  </si>
  <si>
    <t>Note 7- EQUITY SHARE CAPITAL</t>
  </si>
  <si>
    <t>Note 7.3- Reconciliation of the number of Equity Shares outstanding</t>
  </si>
  <si>
    <t>Note 7.4- Details of shares held by the Holding Company:-</t>
  </si>
  <si>
    <t>Note 7.5- Details of Equity Shares held by each shareholder holding more than 5% Equity Shares</t>
  </si>
  <si>
    <t>Note 8- OTHER EQUITY</t>
  </si>
  <si>
    <t>Note 9 - FINANCIAL LIABILITIES (BORROWINGS)</t>
  </si>
  <si>
    <t>Note 10- GRANTS AND SUBSIDIES</t>
  </si>
  <si>
    <t>Note 11- OTHER FINANCIAL LIABILITIES</t>
  </si>
  <si>
    <t>Note 12- PROVISIONS</t>
  </si>
  <si>
    <t>Note 13- CURRENT TAX LIABILITES</t>
  </si>
  <si>
    <t>Note 14- OTHER CURRENT LIABILITES</t>
  </si>
  <si>
    <t>Note 15- REVENUE FROM OPERATIONS</t>
  </si>
  <si>
    <t>Note 16- OTHER INCOME</t>
  </si>
  <si>
    <t>Note 17- PRIOR PERIOD INCOMES</t>
  </si>
  <si>
    <t>Note 18- EMPLOYEE BENEFIT EXPENSES</t>
  </si>
  <si>
    <t>Note 19- FINANCE COSTS</t>
  </si>
  <si>
    <t>Note 20- DEPRECIATION AND AMORTIZATION EXPENSE</t>
  </si>
  <si>
    <t>Note 21- OTHER EXPENSES</t>
  </si>
  <si>
    <t>Note 22- PRIOR PERIOD EXPENSES</t>
  </si>
  <si>
    <t xml:space="preserve">Material Related Expenses </t>
  </si>
  <si>
    <t>Interest:</t>
  </si>
  <si>
    <t>To related party (Meghalaya Energy Corporation Limited, i.e., Holding Company)</t>
  </si>
  <si>
    <t>To Others</t>
  </si>
  <si>
    <t>As At                 31st March, 2016</t>
  </si>
  <si>
    <t>For the year ended 31st March, 2017</t>
  </si>
  <si>
    <t>For the year ended 31st March, 2016</t>
  </si>
  <si>
    <t>STATEMENT OF CHANGES IN EQUITY FOR THE YEAR ENDED 31st MARCH, 2017</t>
  </si>
  <si>
    <t>Related Party Expense</t>
  </si>
  <si>
    <t>Other current assest</t>
  </si>
  <si>
    <t>Trade Receivables</t>
  </si>
  <si>
    <t>Purchase of Fixed Assets &amp; CWIP</t>
  </si>
  <si>
    <t>Grants &amp; subsidies</t>
  </si>
  <si>
    <t>Increase/Decrease in other long term borrowings</t>
  </si>
  <si>
    <t>Paid up Capital</t>
  </si>
  <si>
    <t>-Balance with bank in Deposits accounts</t>
  </si>
  <si>
    <t>Diff</t>
  </si>
  <si>
    <t>Provisions created</t>
  </si>
  <si>
    <t>Finance Costs</t>
  </si>
  <si>
    <t>Other Financial Assets</t>
  </si>
  <si>
    <t xml:space="preserve">Other financial liabilities </t>
  </si>
  <si>
    <t>Other Non-Current Financial Asssets</t>
  </si>
  <si>
    <t>Investment in Capital Work-in-Progress</t>
  </si>
  <si>
    <t>Issue of Equity Shares</t>
  </si>
  <si>
    <t>Other Equities raised</t>
  </si>
  <si>
    <t>Other Equities</t>
  </si>
  <si>
    <t>Net Acquisition of Property, Plant and Equipment and Investment in Capital Work-in-Progress</t>
  </si>
  <si>
    <t>Net Non-Current Borrowings</t>
  </si>
  <si>
    <t>(The loan is secured against hypothecation charge on 'Property, Plant and Equipment'. The loan is repayable in 10 years on an annual basis)</t>
  </si>
  <si>
    <t>(Against these loans, semi annual repayments in 10 Years with 2 years of moratorium from the date of disbursment have been struck upon.)</t>
  </si>
  <si>
    <t>(The loan has been availed for a period of 5 years repayable in 60 equal monthly installments, without any moratorium period.)</t>
  </si>
  <si>
    <t>Note 8.1- Equity Share Capital Pending Allotment represents the amount of equity share capital to be allotted to Meghalaya Energy Corporation Limited (MeECL- Holding Company)  in accordance with notification issued on the 29th of April,2015 by the Government of Meghalaya and subsequent transactions thereafter.</t>
  </si>
  <si>
    <t xml:space="preserve">Note 2.1- 'Capital Work-in-Progress' mainly comprises of costs incurred towards set-up of major projects relating to transmission of power within the State.  </t>
  </si>
  <si>
    <t>Rental and Hiring Income</t>
  </si>
  <si>
    <t>Amortization of Grant</t>
  </si>
  <si>
    <t>Miscellaneous receipts</t>
  </si>
  <si>
    <r>
      <t xml:space="preserve">Note 7.2-  The Company has only one class of equity shares (without differential rights), having par value of </t>
    </r>
    <r>
      <rPr>
        <sz val="11"/>
        <rFont val="Rupee Foradian"/>
        <family val="2"/>
      </rPr>
      <t>`</t>
    </r>
    <r>
      <rPr>
        <sz val="11"/>
        <rFont val="Calibri"/>
        <family val="2"/>
        <scheme val="minor"/>
      </rPr>
      <t xml:space="preserve"> 10 per share. Each shareholder is eligible to one vote per share held.</t>
    </r>
  </si>
  <si>
    <r>
      <t xml:space="preserve">Equity Shares (without differential rights), having par value of </t>
    </r>
    <r>
      <rPr>
        <sz val="11"/>
        <rFont val="Rupee Foradian"/>
        <family val="2"/>
      </rPr>
      <t>`</t>
    </r>
    <r>
      <rPr>
        <sz val="11"/>
        <rFont val="Calibri"/>
        <family val="2"/>
        <scheme val="minor"/>
      </rPr>
      <t xml:space="preserve"> 10 per share</t>
    </r>
  </si>
  <si>
    <t>(b) Issued, subscribed and fully paid up:</t>
  </si>
  <si>
    <t>Revenue from Transmission of Power to Related Party:</t>
  </si>
  <si>
    <t>Meghalaya Power Distribution Corporation Limited (MePDCL)</t>
  </si>
  <si>
    <t xml:space="preserve">     i.) Meghalaya Energy Corporation Limited (MeECL)-</t>
  </si>
  <si>
    <t xml:space="preserve">     ii.) Meghalaya Power Distribution Corporation Limited (MePDCL)-</t>
  </si>
  <si>
    <t xml:space="preserve">     iii.) Meghalaya Power Generation Corporation Limited (MePGCL)-</t>
  </si>
  <si>
    <t xml:space="preserve">     iii.) Others</t>
  </si>
  <si>
    <t>Depreciation &amp; Amortization of Assets</t>
  </si>
  <si>
    <t>State Load Dispatch Centre Charges from Meghalaya Power Generation Corporation Limited (MePGCL)</t>
  </si>
  <si>
    <t>Net Cash from Operating Activities</t>
  </si>
  <si>
    <t>Civil Works</t>
  </si>
  <si>
    <t>Lines &amp; Cables</t>
  </si>
  <si>
    <t>Other non-current assets*</t>
  </si>
  <si>
    <t>BALANCE SHEET AS AT 31st MARCH, 2017</t>
  </si>
  <si>
    <t>CASH FLOW STATEMENT FOR THE YEAR ENDED 31st MARCH, 2017</t>
  </si>
  <si>
    <t>Employee benefits expense</t>
  </si>
  <si>
    <t>STATEMENT OF PROFIT AND LOSS FOR THE YEAR ENDED 31st MARCH, 2017</t>
  </si>
  <si>
    <t>Profit before Tax as per Statement of Profit and Loss</t>
  </si>
  <si>
    <t>Net Increase/(Decrease) in Cash and Cash Equivalents (A+B+C)</t>
  </si>
  <si>
    <t>Period of Default in Repayment as at 31st March, 2017</t>
  </si>
  <si>
    <t>Amount of Default in Repayment as at 31st March, 2017</t>
  </si>
  <si>
    <t>Period of Default in Repayment as at 31st March, 2016</t>
  </si>
  <si>
    <t>Amount of Default in Repayment as at 31st March, 2016</t>
  </si>
  <si>
    <t>Bad-Debts against Wheeling Charges to Meghalaya Power Distribution Corporation Limited (MePDCL)</t>
  </si>
  <si>
    <t>Amortization of grants</t>
  </si>
  <si>
    <t xml:space="preserve">Note 8.4- Capital Reserve is inclusive of grants received from the government during previous years, which subsequently had not been amortised earlier. The grants thereby have been amortised to the full in the current financial year. </t>
  </si>
  <si>
    <r>
      <t xml:space="preserve">b.) The operations of the Company are mainly carried out within the state of Meghalaya. Thereby, segment reporting for separate </t>
    </r>
    <r>
      <rPr>
        <b/>
        <sz val="12"/>
        <color theme="1"/>
        <rFont val="Calibri"/>
        <family val="2"/>
        <scheme val="minor"/>
      </rPr>
      <t>geographical segments</t>
    </r>
    <r>
      <rPr>
        <sz val="12"/>
        <color theme="1"/>
        <rFont val="Calibri"/>
        <family val="2"/>
        <scheme val="minor"/>
      </rPr>
      <t xml:space="preserve"> is not necessary as all disclosures herein shall relate to the same geographical segment itself. </t>
    </r>
  </si>
  <si>
    <t>c.) Adjusted EBDITA (Earnings before Interest, Depreciation, Interest, Tax and  Amortization):</t>
  </si>
  <si>
    <t>Total Adjusted EBDITA</t>
  </si>
  <si>
    <r>
      <t>Interest Incomes and Finance Costs are not allocated to the 'Single Primary Reportable Business Segment' as these are driven by the central treasury function, which manage the cash position and liquidity of the company. Similarly, certain items of income and expenditure which may have a significant impact on the quality of earnings have been excluded. These include,</t>
    </r>
    <r>
      <rPr>
        <i/>
        <sz val="11"/>
        <color theme="1"/>
        <rFont val="Calibri"/>
        <family val="2"/>
        <scheme val="minor"/>
      </rPr>
      <t xml:space="preserve"> inter alia</t>
    </r>
    <r>
      <rPr>
        <sz val="11"/>
        <color theme="1"/>
        <rFont val="Calibri"/>
        <family val="2"/>
        <scheme val="minor"/>
      </rPr>
      <t xml:space="preserve">, prior period adjustmnets, depreciaton expenses and exceptional items. </t>
    </r>
  </si>
  <si>
    <t>d.) Reconciliation of Adjusted EBDITA to Profit/ (Loss) before Tax:</t>
  </si>
  <si>
    <t>Profit/(Loss) from Continuing Operation before Tax</t>
  </si>
  <si>
    <r>
      <t xml:space="preserve">e.) </t>
    </r>
    <r>
      <rPr>
        <b/>
        <sz val="11"/>
        <color theme="1"/>
        <rFont val="Calibri"/>
        <family val="2"/>
        <scheme val="minor"/>
      </rPr>
      <t>Segment Revenue</t>
    </r>
    <r>
      <rPr>
        <sz val="11"/>
        <color theme="1"/>
        <rFont val="Calibri"/>
        <family val="2"/>
        <scheme val="minor"/>
      </rPr>
      <t xml:space="preserve"> is calculated in the same way as in the Statement of Profit and Loss</t>
    </r>
  </si>
  <si>
    <t>Total Segment Revenue</t>
  </si>
  <si>
    <t xml:space="preserve">a.) The company’s ‘single primary reportable business segment’ is “Transmission of Power” </t>
  </si>
  <si>
    <t>Other Operating Revenues relatable to Transmission</t>
  </si>
  <si>
    <t>Related Expenses allocated to Transmission</t>
  </si>
  <si>
    <t>Particulars of Reportable Segment: "Transmission of Power"</t>
  </si>
  <si>
    <t>Operating Revenue from Transmission of Power</t>
  </si>
  <si>
    <r>
      <t xml:space="preserve">f.) </t>
    </r>
    <r>
      <rPr>
        <b/>
        <sz val="11"/>
        <color theme="1"/>
        <rFont val="Calibri"/>
        <family val="2"/>
        <scheme val="minor"/>
      </rPr>
      <t>Segment Assets and Segment Liabilities</t>
    </r>
    <r>
      <rPr>
        <sz val="11"/>
        <color theme="1"/>
        <rFont val="Calibri"/>
        <family val="2"/>
        <scheme val="minor"/>
      </rPr>
      <t>- As the company’s ‘single primary reportable business segment’ is “Transmission of Power,” it can be reliably concluded that all assets and outside liabilites of the company are either directly or indirectly relatable to “Transmission of Power."</t>
    </r>
  </si>
  <si>
    <t>Released Under:</t>
  </si>
  <si>
    <t>a) Basic earnings per share</t>
  </si>
  <si>
    <t>Profit or loss attributable to ordinary equity holders of the company (A)</t>
  </si>
  <si>
    <t>Number of ordinary shares outstanding (B)</t>
  </si>
  <si>
    <t>Weighted average number of ordinary shares outstanding:</t>
  </si>
  <si>
    <t>At the beginning of the reporting period</t>
  </si>
  <si>
    <t>(C)</t>
  </si>
  <si>
    <t>Issued during the reporting period</t>
  </si>
  <si>
    <t>(D)</t>
  </si>
  <si>
    <t>Total weighted average number of ordinary shares (E)=(C+D)</t>
  </si>
  <si>
    <t>Basic Earnings per share:</t>
  </si>
  <si>
    <t>1st Method: (A/B)</t>
  </si>
  <si>
    <t>2nd Method: (A/E)</t>
  </si>
  <si>
    <t>b) Diluted Earnings per share</t>
  </si>
  <si>
    <t>Additional ordinary shares that would have been outstanding assuming the conversion of all dilutive potential ordinary shares (F)</t>
  </si>
  <si>
    <t>Weighted average number of additional ordinary shares that would have been outstanding assuming the conversion of all dilutive potential ordinary shares:</t>
  </si>
  <si>
    <t>(G)</t>
  </si>
  <si>
    <t>Issued during the reporting period:</t>
  </si>
  <si>
    <t>1st Issue</t>
  </si>
  <si>
    <t>2nd Issue</t>
  </si>
  <si>
    <t>Total issues during the reporting period (H)</t>
  </si>
  <si>
    <t>Conversions during the reporting period</t>
  </si>
  <si>
    <t>(I)</t>
  </si>
  <si>
    <t>Total weighted average number of diluted shares (J)=(G+H-I)</t>
  </si>
  <si>
    <t>Diluted Earnings per share:</t>
  </si>
  <si>
    <t>1st Method: A/(B+F)</t>
  </si>
  <si>
    <t>2nd Method: A/(E+J)</t>
  </si>
  <si>
    <t>Note 24- OTHER DISCLOSURES</t>
  </si>
  <si>
    <t>Note 24.1- SEGMENT INFORMATION</t>
  </si>
  <si>
    <t>Note 24.2- EARNINGS PER SHARE</t>
  </si>
  <si>
    <t>Names of KMPs</t>
  </si>
  <si>
    <t>Gross short term employee benefits</t>
  </si>
  <si>
    <t>Employer's Contribution towards Contributory Pension Scheme, CPS (excluding Arrears, if any)</t>
  </si>
  <si>
    <t>Post employment and termination benefits</t>
  </si>
  <si>
    <t xml:space="preserve">Mr. P. S. Thangkhiew </t>
  </si>
  <si>
    <t xml:space="preserve">Mr. A. Bhagotia </t>
  </si>
  <si>
    <t xml:space="preserve">Mr. C. Kharkrang </t>
  </si>
  <si>
    <t>Not under CPS</t>
  </si>
  <si>
    <t>Subject to Significant Acounting Policies disclosed</t>
  </si>
  <si>
    <t xml:space="preserve">Mr. G. S. Mukherjee </t>
  </si>
  <si>
    <t>Note 24.3- RELATED PARTY TRANSACTIONS</t>
  </si>
  <si>
    <r>
      <t>Note 24.3.1- Compensation to Key Management Personnel (KMP) as disclosed in 'Additional Information' for the Financial Year 2016-17</t>
    </r>
    <r>
      <rPr>
        <sz val="11"/>
        <color theme="1"/>
        <rFont val="Calibri"/>
        <family val="2"/>
        <scheme val="minor"/>
      </rPr>
      <t>:</t>
    </r>
  </si>
  <si>
    <t>Mr. V. K. Mantri</t>
  </si>
  <si>
    <t>During the Financial Year 2016-17</t>
  </si>
  <si>
    <t>During the Financial Year 2015-16</t>
  </si>
  <si>
    <t>Provision for Revision of Pay (ROP):</t>
  </si>
  <si>
    <t>Estimated arrears to be drawn</t>
  </si>
  <si>
    <t>Note 24.4- PROVISIONS</t>
  </si>
  <si>
    <t xml:space="preserve">Note 24.4.1- With regards to the Financial Year 2015-16, no apportionment of provision for Revision of Pay (ROP) has been done from the Holding Company, i.e., only estimations expressly belonging to the company have been made for calculation of such provision. However, the apportionment with respect to the expense on such Revision of Pay (ROP) has been done. Thereby, the Holding Company has retained the provision, but apportioned the consequent estimated expenses. </t>
  </si>
  <si>
    <t xml:space="preserve">MePDCL </t>
  </si>
  <si>
    <t>Receivables with regards to preceding year (A)</t>
  </si>
  <si>
    <t>Less: Expenses met by the Company:</t>
  </si>
  <si>
    <t>Prior period items (net)</t>
  </si>
  <si>
    <t>Total Expenses (B)</t>
  </si>
  <si>
    <t>Difference (A-B)</t>
  </si>
  <si>
    <t>Bad-Debts: -</t>
  </si>
  <si>
    <t xml:space="preserve">Other expenses </t>
  </si>
  <si>
    <t>Against Wheeling Charges to Meghalaya Power Distribution Corporation Limited (MePDCL)</t>
  </si>
  <si>
    <t>Note 24.3.2- Related Party Bad Debts:</t>
  </si>
  <si>
    <t>Date of Receipt of Grant</t>
  </si>
  <si>
    <t xml:space="preserve">Grant for construction of 132KV D/C line from Rongkhon to Ampati alongwith 2x20 MVA, 132/33 KV S/S at Ampati. </t>
  </si>
  <si>
    <t xml:space="preserve">  NLCPR</t>
  </si>
  <si>
    <t xml:space="preserve">  NEC</t>
  </si>
  <si>
    <t>Grant for construction of 132 KV D/C line from Rongkhon to Ampati alongwith 2x25 MVA, 132/33 KV S/S at Ampati (final installment).</t>
  </si>
  <si>
    <t>Prior Period Expenses for Financial Year 2016-17:</t>
  </si>
  <si>
    <t>Nature</t>
  </si>
  <si>
    <t>Prior Period Incomes for Financial Year 2016-17:</t>
  </si>
  <si>
    <t>Interest income from Banks</t>
  </si>
  <si>
    <t xml:space="preserve">It relates to rectifications against under-booking of interests on 'Investments in Term Deposits' over prior periods. </t>
  </si>
  <si>
    <t xml:space="preserve">Capital Reserve is inclusive of grants received from the government during previous years, which subsequently had not been amortised earlier. The grants thereby have been amortised to the full in the current financial year. </t>
  </si>
  <si>
    <t>Note 24.5- PRIOR PERIOD ADJUSTMENTS</t>
  </si>
  <si>
    <t>This relatyes to short provisioninf for Statutory Audit fees during the Financial Year 2013-14 (which has been subsequently paid vide Voucher No. 144 dated 22nd of December, 2016- from Holding Company) now incorporated</t>
  </si>
  <si>
    <t>Balance at the beginning of the reporting period</t>
  </si>
  <si>
    <t>Add: Investments made during the period</t>
  </si>
  <si>
    <t xml:space="preserve">           Prior Period Incomes during the period</t>
  </si>
  <si>
    <t xml:space="preserve">           Transfer to Retained Earnings</t>
  </si>
  <si>
    <t>Note 5.1- Reconciliation of Other Bank Balances (Investments in Term Deposits):</t>
  </si>
  <si>
    <t xml:space="preserve">Note 5.2- During the Financial Year 2015-16, 'Interest accrued' had not been taken into account. Prior period adjustments to the same tune have been made during the Financial Year 2016-17. </t>
  </si>
  <si>
    <t xml:space="preserve">           Interest accrued at the end of the period</t>
  </si>
  <si>
    <t xml:space="preserve">Grants received (by the Holding Company and subsequently invested in the Company) from Under Secy., Power Department, Government of Meghalaya </t>
  </si>
  <si>
    <t>Dealings with the Government, excluding Taxation</t>
  </si>
  <si>
    <t>Outstanding Balances</t>
  </si>
  <si>
    <t>During the year</t>
  </si>
  <si>
    <t>Capital Grants and Subsidies from the Government (including those routed through various government entities)</t>
  </si>
  <si>
    <t>Recoverables From State Government, pending reconciliation</t>
  </si>
  <si>
    <t>Non-current Borrowings from the Government</t>
  </si>
  <si>
    <t>Revenue transactions</t>
  </si>
  <si>
    <t>Interest on Government loans</t>
  </si>
  <si>
    <t>Meghalaya State Electricity Regulatory Commission (MSERC) Fees</t>
  </si>
  <si>
    <t>Equity Share Capital:</t>
  </si>
  <si>
    <t>Equity Share Capital Pending Allotment:</t>
  </si>
  <si>
    <t>Receivables (Other Current Assets):</t>
  </si>
  <si>
    <t>11.75% Loan:</t>
  </si>
  <si>
    <t xml:space="preserve">     Meghalaya Energy Corporation Limited (MeECL)</t>
  </si>
  <si>
    <t>Current maturities of long-term debts:</t>
  </si>
  <si>
    <t>Interest accrued:</t>
  </si>
  <si>
    <t>Payables (Other Current Liabilities):</t>
  </si>
  <si>
    <t>Note 24.3.3- Information as a Government-related Entity:</t>
  </si>
  <si>
    <t>Note 24.3.4- Transactions with the Holding Company and Subsidiaries within the group:</t>
  </si>
  <si>
    <t>Less: Redemptions made during the period</t>
  </si>
  <si>
    <t>Balance at the end of the reporting period</t>
  </si>
  <si>
    <t>Revenue from Transmission of Power:</t>
  </si>
  <si>
    <t>State Load Dispatch Centre Charges:</t>
  </si>
  <si>
    <t>Meghalaya Power Generation Corporation Limited (MePGCL)</t>
  </si>
  <si>
    <t>Meghalaya Energy Corporation Limited (MeECL)</t>
  </si>
  <si>
    <t>Bad-Debts against Wheeling Charges:</t>
  </si>
  <si>
    <t>Less: Expenses met by the MePDCL:</t>
  </si>
  <si>
    <t>Other expenses (including SLDC Charges)</t>
  </si>
  <si>
    <r>
      <t xml:space="preserve">The expenses of the comapny as mentioned in the table </t>
    </r>
    <r>
      <rPr>
        <i/>
        <sz val="11"/>
        <color theme="1"/>
        <rFont val="Calibri"/>
        <family val="2"/>
        <scheme val="minor"/>
      </rPr>
      <t>supra</t>
    </r>
    <r>
      <rPr>
        <sz val="11"/>
        <color theme="1"/>
        <rFont val="Calibri"/>
        <family val="2"/>
        <scheme val="minor"/>
      </rPr>
      <t xml:space="preserve">are borne by MePDCL (Meghalaya Power Distribution Corporation Limited). In the Financial Year 2015-16, bad-detbs have been booked to the tune of the receivables remaining unsettled (after recovering the aforementioned expenses) for the previous two Financial Years i.e., 2014-15 and 2013-14. The bad-debts have transpired as MePDCL has been incurring substantial losses over many years, and the receivables thereby cannot be recovered. Moreover, in continuance with this accounting policy, for bad-debts pertaining to the Financial Year 2016-17, the unsettled receivables accounted for during the previous Financial Year 2015-16 (as tabulated supra) have been taken into account. </t>
    </r>
  </si>
  <si>
    <t xml:space="preserve">           As At        31st March, 2015</t>
  </si>
  <si>
    <t>As At   31st   March, 2015</t>
  </si>
  <si>
    <t>As At                 31st March, 2015</t>
  </si>
  <si>
    <t xml:space="preserve">Note 9.1-  '11.75% Loan from Meghalaya Energy Corporation Limited, MeECL- Holding Company' has been primarily availed to meet Cash-gap within the entity, amongst other requirements. In line of the same it may be concluded that the Cash Flows from both availing as well as servicing this loan is representative of increase in and maintenance of operating capacity of the entity, in accordance with Para 51 of Ind AS 7- 'Statement of Cash Flows.' Furthermore, the purporse of obtention and retention of other non-current borrowings as detailed in Note 10 above, can also be construed to be partially  representative of  increase in and maintenance of operating capacity of the entity, (the absolute extent which is practically not ascertainable).  </t>
  </si>
  <si>
    <t>27.101 to 27.820, 27.890(A) and 28.404</t>
  </si>
  <si>
    <t>27.890 and 28.811 to 28.820</t>
  </si>
  <si>
    <t>24.5 and 24.6</t>
  </si>
  <si>
    <t>30 to 38</t>
  </si>
  <si>
    <t>54.500 (PUC)</t>
  </si>
  <si>
    <t>44. ROP</t>
  </si>
  <si>
    <t>44.401, 44.407 and 46.924 to 46.925</t>
  </si>
  <si>
    <t>46.302, 46.440, 46.926 to 46.927 and 46.929</t>
  </si>
  <si>
    <t>44.110 to 44.360, 44.402 to 44.406, 44.410 to 44.429 and 46.930 to 46.936</t>
  </si>
  <si>
    <t>46.1, 46.920 to 46.921, 46.928, 48.100 and 28.930</t>
  </si>
  <si>
    <t>46.430, 46(REC)  and 49.102</t>
  </si>
  <si>
    <t>24.5 to 24.6</t>
  </si>
  <si>
    <t>61.920 (STU)</t>
  </si>
  <si>
    <t>61.920 (SLDC)</t>
  </si>
  <si>
    <t>62.216,62.222 and 62.270</t>
  </si>
  <si>
    <t>62.918 and 62.950</t>
  </si>
  <si>
    <t>65.xxx</t>
  </si>
  <si>
    <t>75.1 to 75.6, 75.L/S, 75.ROP and 76.126</t>
  </si>
  <si>
    <t>76.127,76.131-76.139</t>
  </si>
  <si>
    <t>61.800(R)</t>
  </si>
  <si>
    <t>51.1 (For repaymnet due) &amp; Commercial Section's Submission</t>
  </si>
  <si>
    <t>51.202 to 51.220</t>
  </si>
  <si>
    <t>53.3,54.2 (For Loans) and 51.1 (For Repayment due)</t>
  </si>
  <si>
    <t>(All amounts in INR Lakhs, unless otherwise stated)</t>
  </si>
  <si>
    <t>(Amounts in INR Lakhs)</t>
  </si>
  <si>
    <t>Number of shares in lakhs</t>
  </si>
  <si>
    <t>(All figures in Lakhs, other than Weights and Earnings Per Share)</t>
  </si>
  <si>
    <t xml:space="preserve">As the company’s ‘single primary reportable business segment’ is “Transmission of Power,” bifurcation of Segment Revenue between 'reveune from external customers' and 'inter-segment revenue' is not applicable. </t>
  </si>
  <si>
    <t xml:space="preserve">Note 24.5.1- Due to inadvertent errors in computation, the Earnings Per Share (EPS) of the previous financial year 2015-16 had been wrongly stated. Correct relfection of the figure has now been made while reporting values of the said period. </t>
  </si>
  <si>
    <t>Note 24.3.5- Related Party Bad Debts:</t>
  </si>
  <si>
    <t>Note 24.6- PAYMENTS TO AUDITORS</t>
  </si>
  <si>
    <t>Name of the Firm</t>
  </si>
  <si>
    <t xml:space="preserve"> During the Financial year 2016-17</t>
  </si>
  <si>
    <t xml:space="preserve"> During the Financial year 2015-16</t>
  </si>
  <si>
    <t>Statutory Audit</t>
  </si>
  <si>
    <t>M/s Ajit Paul &amp; Co. (For the Financial Year  2013-14)</t>
  </si>
  <si>
    <t>M/s Ajit Paul &amp; Co. (For the Financial Year  2012-13)</t>
  </si>
  <si>
    <t xml:space="preserve">Note 24.2.1- The company has not discontinued any operations during the reporting period. Also, there are no extraordinary items during the reporting period. </t>
  </si>
  <si>
    <r>
      <t xml:space="preserve">Note 24.2.2- The company does not have any preference shares, outstanding warrants, stock options, share warrants and convertible bonds </t>
    </r>
    <r>
      <rPr>
        <sz val="8"/>
        <color theme="1"/>
        <rFont val="Calibri"/>
        <family val="2"/>
        <scheme val="minor"/>
      </rPr>
      <t> </t>
    </r>
    <r>
      <rPr>
        <sz val="12"/>
        <color theme="1"/>
        <rFont val="Calibri"/>
        <family val="2"/>
        <scheme val="minor"/>
      </rPr>
      <t>for the reporting period, causing any dilution effect in addition to the computation as stated above.</t>
    </r>
  </si>
  <si>
    <t>As per our report  of even date attached</t>
  </si>
  <si>
    <t>For and on behalf of the Board</t>
  </si>
  <si>
    <t xml:space="preserve">For M/s Hari Singh &amp; Associates </t>
  </si>
  <si>
    <t>Chartered Accountants</t>
  </si>
  <si>
    <t xml:space="preserve">(Firm Regn. No.SPA237) </t>
  </si>
  <si>
    <t>Shri F. M. Dopth, MCS</t>
  </si>
  <si>
    <t>Director HR&amp;A</t>
  </si>
  <si>
    <t>DIN:0007957698</t>
  </si>
  <si>
    <t>Chairman-cum-Managing Director</t>
  </si>
  <si>
    <t>DIN: 07499233</t>
  </si>
  <si>
    <t>Shri G.S. Mukherjee</t>
  </si>
  <si>
    <t>Company Secretary</t>
  </si>
  <si>
    <t>M. No.: 20613</t>
  </si>
  <si>
    <t>Place: Shillong</t>
  </si>
  <si>
    <t>Date:</t>
  </si>
  <si>
    <t xml:space="preserve">                                                                                                              Shri G.S. Mukherjee</t>
  </si>
  <si>
    <t xml:space="preserve">                                                                                                             Company Secretary</t>
  </si>
  <si>
    <t xml:space="preserve">                                                                                                M. No.: 20613</t>
  </si>
  <si>
    <t>Shri P.S. Thangkhiew, IAS</t>
  </si>
  <si>
    <t>Time-weighing factor</t>
  </si>
  <si>
    <t>State Transmission Utility (STU) and Open Access Charges</t>
  </si>
  <si>
    <t>Point Of Connection Charges (Inter State Transmission System, ISTS) from Power Grid Corporation of India Limited, PGCIL</t>
  </si>
  <si>
    <r>
      <t xml:space="preserve">Note 8.2- </t>
    </r>
    <r>
      <rPr>
        <sz val="11"/>
        <rFont val="Rupee Foradian"/>
        <family val="2"/>
      </rPr>
      <t>`</t>
    </r>
    <r>
      <rPr>
        <sz val="11"/>
        <rFont val="Calibri"/>
        <family val="2"/>
        <scheme val="minor"/>
      </rPr>
      <t xml:space="preserve">13,63,50,900 (Thirteen Crore, Sixty Three Lakh, Fifty Thousand and Nine Hundred) number of Equity Shares have been issued to Meghalaya Energy Corporation Limited (MeECL- Holding Company)  amounting to </t>
    </r>
    <r>
      <rPr>
        <sz val="11"/>
        <rFont val="Rupee Foradian"/>
        <family val="2"/>
      </rPr>
      <t xml:space="preserve">` </t>
    </r>
    <r>
      <rPr>
        <sz val="11"/>
        <rFont val="Calibri"/>
        <family val="2"/>
        <scheme val="minor"/>
      </rPr>
      <t xml:space="preserve">1,36,25,09,000.00  on the 3rd of March, 2017  @ </t>
    </r>
    <r>
      <rPr>
        <sz val="11"/>
        <rFont val="Rupee Foradian"/>
        <family val="2"/>
      </rPr>
      <t xml:space="preserve">` </t>
    </r>
    <r>
      <rPr>
        <sz val="11"/>
        <rFont val="Calibri"/>
        <family val="2"/>
        <scheme val="minor"/>
      </rPr>
      <t xml:space="preserve">10.00 per share, during the financial year. The balance pending shall be allotted on completion of due procedure along with completion of applicable audit procedures of the relevant preceding year. </t>
    </r>
  </si>
  <si>
    <r>
      <t xml:space="preserve">Note 8.3- 'Retained Earnings' has been credited by (i) Total Comprehensive Income of </t>
    </r>
    <r>
      <rPr>
        <sz val="11"/>
        <rFont val="Rupee Foradian"/>
        <family val="2"/>
      </rPr>
      <t>`</t>
    </r>
    <r>
      <rPr>
        <sz val="11"/>
        <rFont val="Calibri"/>
        <family val="2"/>
        <scheme val="minor"/>
      </rPr>
      <t xml:space="preserve"> 8,15,32,401.29 incurred during the year and  (ii) Prior Period Adjustments of  </t>
    </r>
    <r>
      <rPr>
        <sz val="11"/>
        <rFont val="Rupee Foradian"/>
        <family val="2"/>
      </rPr>
      <t>`</t>
    </r>
    <r>
      <rPr>
        <sz val="11"/>
        <rFont val="Calibri"/>
        <family val="2"/>
        <scheme val="minor"/>
      </rPr>
      <t xml:space="preserve"> 2,11,05,924.00 against 'Other Bank Balances (Investments in Term Deposits)'</t>
    </r>
  </si>
  <si>
    <r>
      <t>Note 14.1- Staff Related Liabilities include a credit balance of</t>
    </r>
    <r>
      <rPr>
        <sz val="11"/>
        <color theme="1"/>
        <rFont val="Rupee Foradian"/>
        <family val="2"/>
      </rPr>
      <t xml:space="preserve"> `</t>
    </r>
    <r>
      <rPr>
        <sz val="11"/>
        <color theme="1"/>
        <rFont val="Calibri"/>
        <family val="2"/>
        <scheme val="minor"/>
      </rPr>
      <t xml:space="preserve"> 1,58,67,578.33 pertaining to the company's liabilites regarding Contributory Pension Scheme (CPS). However, the payments made to Pension Fund Regulatory and Development Authority (PFRDA) regarding transfer of such pension funds accumulated over the years have been cleared from a common pool in the Holding Company's books of accounts. Reconciliation of the same is under-process. </t>
    </r>
  </si>
  <si>
    <r>
      <t xml:space="preserve">35,76,60,113 (Previous year- 22,13,09,213) Equity Shares of </t>
    </r>
    <r>
      <rPr>
        <sz val="11"/>
        <rFont val="Rupee Foradian"/>
        <family val="2"/>
      </rPr>
      <t>`</t>
    </r>
    <r>
      <rPr>
        <sz val="11"/>
        <rFont val="Calibri"/>
        <family val="2"/>
        <scheme val="minor"/>
      </rPr>
      <t xml:space="preserve"> 10.00 each</t>
    </r>
  </si>
  <si>
    <r>
      <t xml:space="preserve">Note 7.1-  The Company has  enhanced its Authorised Share Capital from </t>
    </r>
    <r>
      <rPr>
        <sz val="11"/>
        <rFont val="Rupee Foradian"/>
        <family val="2"/>
      </rPr>
      <t>`</t>
    </r>
    <r>
      <rPr>
        <sz val="11"/>
        <rFont val="Calibri"/>
        <family val="2"/>
        <scheme val="minor"/>
      </rPr>
      <t xml:space="preserve"> 3,20,00,00,000.00 (Rupees Three Hundred and Twenty Crores) to </t>
    </r>
    <r>
      <rPr>
        <sz val="11"/>
        <rFont val="Rupee Foradian"/>
        <family val="2"/>
      </rPr>
      <t>`</t>
    </r>
    <r>
      <rPr>
        <sz val="11"/>
        <rFont val="Calibri"/>
        <family val="2"/>
        <scheme val="minor"/>
      </rPr>
      <t xml:space="preserve"> 5,00,00,00,000.00</t>
    </r>
    <r>
      <rPr>
        <sz val="11"/>
        <rFont val="Rupee Foradian"/>
        <family val="2"/>
      </rPr>
      <t xml:space="preserve"> </t>
    </r>
    <r>
      <rPr>
        <sz val="11"/>
        <rFont val="Calibri"/>
        <family val="2"/>
        <scheme val="minor"/>
      </rPr>
      <t>(Rupees Five Hundred Crores) on the 28th of January, 2016.</t>
    </r>
  </si>
  <si>
    <r>
      <t xml:space="preserve">Note 17.1- 'Interest Income from Banks' recognised to the tune of </t>
    </r>
    <r>
      <rPr>
        <sz val="11"/>
        <color theme="1"/>
        <rFont val="Rupee Foradian"/>
        <family val="2"/>
      </rPr>
      <t>`</t>
    </r>
    <r>
      <rPr>
        <sz val="11"/>
        <color theme="1"/>
        <rFont val="Calibri"/>
        <family val="2"/>
        <scheme val="minor"/>
      </rPr>
      <t xml:space="preserve"> 15,91,92,707.00 during the Financial Year 2016-17 relates to rectifications against under-booking of interests on 'Investments in Term Deposits' over prior periods. </t>
    </r>
  </si>
  <si>
    <r>
      <t xml:space="preserve">Allowances of </t>
    </r>
    <r>
      <rPr>
        <sz val="11"/>
        <color theme="1"/>
        <rFont val="Rupee Foradian"/>
        <family val="2"/>
      </rPr>
      <t xml:space="preserve">` </t>
    </r>
    <r>
      <rPr>
        <sz val="11"/>
        <color theme="1"/>
        <rFont val="Calibri"/>
        <family val="2"/>
        <scheme val="minor"/>
      </rPr>
      <t xml:space="preserve">14,748.00 have been paid. Other employee benefits are borne by IAS Cadre. </t>
    </r>
  </si>
  <si>
    <r>
      <t xml:space="preserve">Allowances of </t>
    </r>
    <r>
      <rPr>
        <sz val="11"/>
        <color theme="1"/>
        <rFont val="Rupee Foradian"/>
        <family val="2"/>
      </rPr>
      <t>`</t>
    </r>
    <r>
      <rPr>
        <sz val="11"/>
        <color theme="1"/>
        <rFont val="Calibri"/>
        <family val="2"/>
        <scheme val="minor"/>
      </rPr>
      <t xml:space="preserve"> 71,773.00 have been paid. Other employee benefits are borne by IAS Cadre. </t>
    </r>
  </si>
  <si>
    <r>
      <t xml:space="preserve">Note 24.3.2- The aforementioned benefits have been paid from the Holding Company i.e. MeECL and subsequently apportioned to the Company @ 30% of benefits due). However, Gross short term employee benefits of Mr. Kharkrang for first three months of the reporting period (aggregating to </t>
    </r>
    <r>
      <rPr>
        <sz val="11"/>
        <color theme="1"/>
        <rFont val="Rupee Foradian"/>
        <family val="2"/>
      </rPr>
      <t>`</t>
    </r>
    <r>
      <rPr>
        <sz val="11"/>
        <color theme="1"/>
        <rFont val="Calibri"/>
        <family val="2"/>
        <scheme val="minor"/>
      </rPr>
      <t xml:space="preserve"> 3,27,234.00 ) has been borne by the company to the full. </t>
    </r>
  </si>
  <si>
    <r>
      <t xml:space="preserve">Apportionment from Holding Company (@30% of </t>
    </r>
    <r>
      <rPr>
        <sz val="11"/>
        <color theme="1"/>
        <rFont val="Rupee Foradian"/>
        <family val="2"/>
      </rPr>
      <t>`</t>
    </r>
    <r>
      <rPr>
        <sz val="11"/>
        <color theme="1"/>
        <rFont val="Calibri"/>
        <family val="2"/>
        <scheme val="minor"/>
      </rPr>
      <t xml:space="preserve"> 21,76,00,000.00 for 2016-17)</t>
    </r>
  </si>
  <si>
    <t>As At                      31st March, 2017</t>
  </si>
  <si>
    <r>
      <t>Allowances of</t>
    </r>
    <r>
      <rPr>
        <sz val="11"/>
        <color theme="1"/>
        <rFont val="Rupee Foradian"/>
        <family val="2"/>
      </rPr>
      <t xml:space="preserve"> `</t>
    </r>
    <r>
      <rPr>
        <sz val="11"/>
        <color theme="1"/>
        <rFont val="Calibri"/>
        <family val="2"/>
        <scheme val="minor"/>
      </rPr>
      <t xml:space="preserve"> 58,815.00 have been paid. Other employee benefits are borne by IAS Cadre. </t>
    </r>
  </si>
  <si>
    <r>
      <rPr>
        <sz val="11"/>
        <color theme="1"/>
        <rFont val="Rupee Foradian"/>
        <family val="2"/>
      </rPr>
      <t>`</t>
    </r>
    <r>
      <rPr>
        <sz val="11"/>
        <color theme="1"/>
        <rFont val="Calibri"/>
        <family val="2"/>
        <scheme val="minor"/>
      </rPr>
      <t xml:space="preserve"> 883727</t>
    </r>
  </si>
  <si>
    <r>
      <rPr>
        <sz val="11"/>
        <color theme="1"/>
        <rFont val="Rupee Foradian"/>
        <family val="2"/>
      </rPr>
      <t>`</t>
    </r>
    <r>
      <rPr>
        <sz val="11"/>
        <color theme="1"/>
        <rFont val="Calibri"/>
        <family val="2"/>
        <scheme val="minor"/>
      </rPr>
      <t xml:space="preserve"> 1305008</t>
    </r>
  </si>
  <si>
    <t xml:space="preserve">* Schedule III (Division II) of the Companies Act, 2013 requires these items to be presented on the face of the Financial Statements. They have been included as required by the formats specified as per the Companies Act, 2013 although there are no balances against the same in the financial statements of the Company. </t>
  </si>
  <si>
    <t>Grant for installation of 220/132 KV, 1x100 MVA auto transformer at Agia S/S (Assam) for Meghalaya.</t>
  </si>
  <si>
    <t>Repairs and Maintenance:</t>
  </si>
  <si>
    <t>Note 8.5- Grants Towards Cost Of Capital Assets (State Government)  converted to Equity Share Capital Pending Allotment during the Financial Year 2016-17:</t>
  </si>
  <si>
    <t xml:space="preserve"> DIN:0007957698</t>
  </si>
  <si>
    <t xml:space="preserve">For M/s Hari Singh &amp; Associates                                       </t>
  </si>
  <si>
    <t xml:space="preserve">Chartered Accountants                                                           </t>
  </si>
  <si>
    <t xml:space="preserve">(Firm Regn. No.SPA237)                                                        </t>
  </si>
  <si>
    <t>As At       31st   March, 2015</t>
  </si>
  <si>
    <r>
      <t xml:space="preserve">50,00,00,000 (Previous year- 50,00,00,000) Equity Shares of </t>
    </r>
    <r>
      <rPr>
        <sz val="10.5"/>
        <rFont val="Rupee Foradian"/>
        <family val="2"/>
      </rPr>
      <t>`</t>
    </r>
    <r>
      <rPr>
        <sz val="10.5"/>
        <rFont val="Calibri"/>
        <family val="2"/>
        <scheme val="minor"/>
      </rPr>
      <t xml:space="preserve"> 10.00 each</t>
    </r>
  </si>
  <si>
    <t>Note 7.6- Aggregate number and class of shares allotted as fully paid-up pursuant to contract without payment being                             received in cash</t>
  </si>
  <si>
    <t>Transfer from Profit and Loss 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</si>
</sst>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_(* \(#,##0.00\);_(* &quot;-&quot;??_);_(@_)"/>
    <numFmt numFmtId="164" formatCode="_ * #,##0.00_ ;_ * \-#,##0.00_ ;_ * &quot;-&quot;??_ ;_ @_ "/>
    <numFmt numFmtId="165" formatCode="_-* #,##0.00_-;\-* #,##0.00_-;_-* &quot;-&quot;??_-;_-@_-"/>
    <numFmt numFmtId="166" formatCode="&quot;&quot;0"/>
    <numFmt numFmtId="167" formatCode="&quot;&quot;0.00"/>
    <numFmt numFmtId="168" formatCode="0.00_);\(0.00\)"/>
    <numFmt numFmtId="169" formatCode="_(* #,##0_);_(* \(#,##0\);_(* &quot;-&quot;??_);_(@_)"/>
    <numFmt numFmtId="170" formatCode="0.00_ ;\-0.00\ "/>
    <numFmt numFmtId="171" formatCode="0.0000_);\(0.0000\)"/>
    <numFmt numFmtId="172" formatCode="0.0000"/>
    <numFmt numFmtId="173" formatCode="0.000"/>
    <numFmt numFmtId="174" formatCode="_(* #,##0.0000000000000000_);_(* \(#,##0.0000000000000000\);_(* &quot;-&quot;??_);_(@_)"/>
    <numFmt numFmtId="175" formatCode="[$-409]mmmm\ d\,\ yyyy;@"/>
  </numFmts>
  <fonts count="46">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9"/>
      <color theme="1"/>
      <name val="Arial"/>
      <family val="2"/>
    </font>
    <font>
      <b/>
      <sz val="10"/>
      <color theme="1"/>
      <name val="Arial"/>
      <family val="2"/>
    </font>
    <font>
      <sz val="10"/>
      <name val="Arial"/>
      <family val="2"/>
    </font>
    <font>
      <u/>
      <sz val="11"/>
      <color theme="1"/>
      <name val="Calibri"/>
      <family val="2"/>
      <scheme val="minor"/>
    </font>
    <font>
      <b/>
      <u/>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i/>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
      <sz val="10"/>
      <color rgb="FFFF0000"/>
      <name val="Arial"/>
      <family val="2"/>
    </font>
    <font>
      <sz val="11"/>
      <color indexed="8"/>
      <name val="Calibri"/>
      <family val="2"/>
    </font>
    <font>
      <b/>
      <sz val="10"/>
      <name val="Calibri"/>
      <family val="2"/>
      <scheme val="minor"/>
    </font>
    <font>
      <b/>
      <sz val="14"/>
      <name val="Calibri"/>
      <family val="2"/>
      <scheme val="minor"/>
    </font>
    <font>
      <b/>
      <sz val="12"/>
      <name val="Calibri"/>
      <family val="2"/>
      <scheme val="minor"/>
    </font>
    <font>
      <b/>
      <sz val="13"/>
      <name val="Calibri"/>
      <family val="2"/>
      <scheme val="minor"/>
    </font>
    <font>
      <sz val="10"/>
      <color theme="1"/>
      <name val="Calibri"/>
      <family val="2"/>
      <scheme val="minor"/>
    </font>
    <font>
      <sz val="9"/>
      <color theme="1"/>
      <name val="Calibri"/>
      <family val="2"/>
      <scheme val="minor"/>
    </font>
    <font>
      <sz val="12"/>
      <color theme="1"/>
      <name val="Calibri"/>
      <family val="2"/>
      <scheme val="minor"/>
    </font>
    <font>
      <b/>
      <sz val="12"/>
      <color theme="1"/>
      <name val="Calibri"/>
      <family val="2"/>
      <scheme val="minor"/>
    </font>
    <font>
      <b/>
      <u/>
      <sz val="11"/>
      <name val="Calibri"/>
      <family val="2"/>
      <scheme val="minor"/>
    </font>
    <font>
      <u/>
      <sz val="11"/>
      <name val="Calibri"/>
      <family val="2"/>
      <scheme val="minor"/>
    </font>
    <font>
      <sz val="10"/>
      <name val="Calibri"/>
      <family val="2"/>
      <scheme val="minor"/>
    </font>
    <font>
      <sz val="10"/>
      <color indexed="10"/>
      <name val="Calibri"/>
      <family val="2"/>
      <scheme val="minor"/>
    </font>
    <font>
      <sz val="10"/>
      <color theme="0"/>
      <name val="Calibri"/>
      <family val="2"/>
      <scheme val="minor"/>
    </font>
    <font>
      <b/>
      <sz val="10"/>
      <color theme="0"/>
      <name val="Calibri"/>
      <family val="2"/>
      <scheme val="minor"/>
    </font>
    <font>
      <i/>
      <sz val="10"/>
      <name val="Calibri"/>
      <family val="2"/>
      <scheme val="minor"/>
    </font>
    <font>
      <sz val="11"/>
      <color indexed="10"/>
      <name val="Calibri"/>
      <family val="2"/>
      <scheme val="minor"/>
    </font>
    <font>
      <sz val="11"/>
      <name val="Rupee Foradian"/>
      <family val="2"/>
    </font>
    <font>
      <b/>
      <sz val="10"/>
      <name val="Arial"/>
      <family val="2"/>
    </font>
    <font>
      <u/>
      <sz val="12"/>
      <color theme="1"/>
      <name val="Calibri"/>
      <family val="2"/>
      <scheme val="minor"/>
    </font>
    <font>
      <sz val="11"/>
      <color rgb="FF000000"/>
      <name val="Calibri"/>
      <family val="2"/>
      <scheme val="minor"/>
    </font>
    <font>
      <sz val="8"/>
      <color theme="1"/>
      <name val="Calibri"/>
      <family val="2"/>
      <scheme val="minor"/>
    </font>
    <font>
      <b/>
      <sz val="11"/>
      <color rgb="FF000000"/>
      <name val="Calibri"/>
      <family val="2"/>
      <scheme val="minor"/>
    </font>
    <font>
      <sz val="11"/>
      <color theme="1"/>
      <name val="Rupee Foradian"/>
      <family val="2"/>
    </font>
    <font>
      <b/>
      <sz val="9"/>
      <color theme="1"/>
      <name val="Calibri"/>
      <family val="2"/>
      <scheme val="minor"/>
    </font>
    <font>
      <b/>
      <sz val="9"/>
      <name val="Calibri"/>
      <family val="2"/>
      <scheme val="minor"/>
    </font>
    <font>
      <b/>
      <sz val="10"/>
      <color theme="1"/>
      <name val="Calibri"/>
      <family val="2"/>
      <scheme val="minor"/>
    </font>
    <font>
      <sz val="10.5"/>
      <name val="Calibri"/>
      <family val="2"/>
      <scheme val="minor"/>
    </font>
    <font>
      <sz val="10.5"/>
      <name val="Rupee Foradian"/>
      <family val="2"/>
    </font>
  </fonts>
  <fills count="3">
    <fill>
      <patternFill patternType="none"/>
    </fill>
    <fill>
      <patternFill patternType="gray125"/>
    </fill>
    <fill>
      <patternFill patternType="solid">
        <fgColor rgb="FFFFFF00"/>
        <bgColor indexed="64"/>
      </patternFill>
    </fill>
  </fills>
  <borders count="18">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s>
  <cellStyleXfs count="19">
    <xf numFmtId="0" fontId="0"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 fillId="0" borderId="0"/>
    <xf numFmtId="0" fontId="6"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0" fontId="6" fillId="0" borderId="0"/>
    <xf numFmtId="0" fontId="1" fillId="0" borderId="0"/>
    <xf numFmtId="166" fontId="17" fillId="0" borderId="0" applyFont="0" applyFill="0" applyBorder="0" applyAlignment="0" applyProtection="0"/>
    <xf numFmtId="164" fontId="1" fillId="0" borderId="0" applyFont="0" applyFill="0" applyBorder="0" applyAlignment="0" applyProtection="0"/>
  </cellStyleXfs>
  <cellXfs count="887">
    <xf numFmtId="0" fontId="0" fillId="0" borderId="0" xfId="0"/>
    <xf numFmtId="168" fontId="0" fillId="0" borderId="0" xfId="0" applyNumberFormat="1"/>
    <xf numFmtId="0" fontId="0" fillId="0" borderId="0" xfId="0" applyFont="1" applyAlignment="1"/>
    <xf numFmtId="0" fontId="0" fillId="0" borderId="0" xfId="0" applyFont="1"/>
    <xf numFmtId="0" fontId="2" fillId="0" borderId="0" xfId="0" applyFont="1" applyAlignment="1">
      <alignment wrapText="1"/>
    </xf>
    <xf numFmtId="0" fontId="0" fillId="0" borderId="0" xfId="0" applyBorder="1"/>
    <xf numFmtId="0" fontId="0" fillId="0" borderId="0" xfId="0" applyAlignment="1">
      <alignment wrapText="1"/>
    </xf>
    <xf numFmtId="0" fontId="0" fillId="0" borderId="0" xfId="0" applyFont="1" applyBorder="1"/>
    <xf numFmtId="0" fontId="2" fillId="0" borderId="0" xfId="0" applyFont="1" applyBorder="1" applyAlignment="1">
      <alignment wrapText="1"/>
    </xf>
    <xf numFmtId="0" fontId="0" fillId="0" borderId="0" xfId="0" applyBorder="1" applyAlignment="1"/>
    <xf numFmtId="0" fontId="2" fillId="0" borderId="0" xfId="0" applyFont="1" applyAlignment="1"/>
    <xf numFmtId="0" fontId="2" fillId="0" borderId="0" xfId="0" applyFont="1"/>
    <xf numFmtId="0" fontId="2" fillId="0" borderId="0" xfId="0" applyFont="1" applyBorder="1" applyAlignment="1"/>
    <xf numFmtId="0" fontId="1" fillId="0" borderId="0" xfId="0" applyFont="1"/>
    <xf numFmtId="0" fontId="14" fillId="0" borderId="1" xfId="5" applyFont="1" applyBorder="1"/>
    <xf numFmtId="0" fontId="14" fillId="0" borderId="0" xfId="9" applyFont="1" applyFill="1" applyBorder="1"/>
    <xf numFmtId="43" fontId="14" fillId="0" borderId="14" xfId="9" applyNumberFormat="1" applyFont="1" applyFill="1" applyBorder="1" applyAlignment="1">
      <alignment horizontal="center"/>
    </xf>
    <xf numFmtId="0" fontId="14" fillId="0" borderId="3" xfId="5" applyFont="1" applyBorder="1"/>
    <xf numFmtId="0" fontId="1" fillId="0" borderId="0" xfId="0" applyFont="1" applyBorder="1" applyAlignment="1"/>
    <xf numFmtId="169" fontId="14" fillId="0" borderId="14" xfId="14" applyNumberFormat="1" applyFont="1" applyFill="1" applyBorder="1"/>
    <xf numFmtId="169" fontId="14" fillId="0" borderId="14" xfId="14" applyNumberFormat="1" applyFont="1" applyBorder="1"/>
    <xf numFmtId="0" fontId="13" fillId="0" borderId="0" xfId="9" applyFont="1" applyFill="1" applyBorder="1"/>
    <xf numFmtId="169" fontId="14" fillId="0" borderId="15" xfId="14" applyNumberFormat="1" applyFont="1" applyFill="1" applyBorder="1"/>
    <xf numFmtId="169" fontId="13" fillId="0" borderId="14" xfId="14" applyNumberFormat="1" applyFont="1" applyFill="1" applyBorder="1"/>
    <xf numFmtId="0" fontId="13" fillId="0" borderId="0" xfId="5" quotePrefix="1" applyFont="1" applyBorder="1" applyAlignment="1">
      <alignment horizontal="left"/>
    </xf>
    <xf numFmtId="0" fontId="14" fillId="0" borderId="0" xfId="5" applyFont="1" applyBorder="1" applyAlignment="1">
      <alignment horizontal="left"/>
    </xf>
    <xf numFmtId="0" fontId="13" fillId="0" borderId="3" xfId="5" quotePrefix="1" applyFont="1" applyBorder="1" applyAlignment="1">
      <alignment horizontal="left"/>
    </xf>
    <xf numFmtId="0" fontId="14" fillId="0" borderId="0" xfId="5" applyFont="1" applyBorder="1"/>
    <xf numFmtId="169" fontId="13" fillId="0" borderId="5" xfId="14" applyNumberFormat="1" applyFont="1" applyFill="1" applyBorder="1"/>
    <xf numFmtId="169" fontId="13" fillId="0" borderId="14" xfId="14" applyNumberFormat="1" applyFont="1" applyBorder="1"/>
    <xf numFmtId="0" fontId="13" fillId="0" borderId="3" xfId="5" applyFont="1" applyBorder="1"/>
    <xf numFmtId="0" fontId="14" fillId="0" borderId="3" xfId="5" quotePrefix="1" applyFont="1" applyBorder="1" applyAlignment="1">
      <alignment horizontal="left"/>
    </xf>
    <xf numFmtId="0" fontId="14" fillId="0" borderId="3" xfId="5" applyFont="1" applyBorder="1" applyAlignment="1">
      <alignment horizontal="left"/>
    </xf>
    <xf numFmtId="0" fontId="14" fillId="0" borderId="4" xfId="5" applyFont="1" applyBorder="1" applyAlignment="1">
      <alignment horizontal="left"/>
    </xf>
    <xf numFmtId="0" fontId="14" fillId="0" borderId="8" xfId="5" applyFont="1" applyBorder="1"/>
    <xf numFmtId="0" fontId="14" fillId="0" borderId="8" xfId="9" applyFont="1" applyFill="1" applyBorder="1"/>
    <xf numFmtId="0" fontId="14" fillId="0" borderId="0" xfId="4" applyFont="1" applyFill="1" applyBorder="1"/>
    <xf numFmtId="0" fontId="13" fillId="0" borderId="0" xfId="4" applyFont="1" applyFill="1" applyBorder="1" applyAlignment="1"/>
    <xf numFmtId="0" fontId="0" fillId="0" borderId="0" xfId="0"/>
    <xf numFmtId="167" fontId="4" fillId="0" borderId="0" xfId="0" applyNumberFormat="1" applyFont="1" applyAlignment="1">
      <alignment horizontal="right" vertical="top"/>
    </xf>
    <xf numFmtId="0" fontId="11" fillId="0" borderId="0" xfId="0" applyFont="1"/>
    <xf numFmtId="168" fontId="0" fillId="0" borderId="5" xfId="1" applyNumberFormat="1" applyFont="1" applyFill="1" applyBorder="1" applyAlignment="1">
      <alignment horizontal="right"/>
    </xf>
    <xf numFmtId="0" fontId="1" fillId="0" borderId="14" xfId="0" applyFont="1" applyFill="1" applyBorder="1"/>
    <xf numFmtId="0" fontId="13" fillId="0" borderId="5" xfId="4" applyFont="1" applyFill="1" applyBorder="1" applyAlignment="1">
      <alignment horizontal="center" vertical="top" wrapText="1"/>
    </xf>
    <xf numFmtId="0" fontId="14" fillId="0" borderId="14" xfId="4" applyFont="1" applyFill="1" applyBorder="1"/>
    <xf numFmtId="0" fontId="14" fillId="0" borderId="13" xfId="4" applyFont="1" applyFill="1" applyBorder="1"/>
    <xf numFmtId="168" fontId="13" fillId="0" borderId="5" xfId="4" applyNumberFormat="1" applyFont="1" applyFill="1" applyBorder="1" applyAlignment="1">
      <alignment horizontal="center" wrapText="1"/>
    </xf>
    <xf numFmtId="168" fontId="14" fillId="0" borderId="11" xfId="1" applyNumberFormat="1" applyFont="1" applyFill="1" applyBorder="1"/>
    <xf numFmtId="168" fontId="13" fillId="0" borderId="11" xfId="4" applyNumberFormat="1" applyFont="1" applyFill="1" applyBorder="1" applyAlignment="1">
      <alignment horizontal="center" wrapText="1"/>
    </xf>
    <xf numFmtId="168" fontId="13" fillId="0" borderId="5" xfId="1" applyNumberFormat="1" applyFont="1" applyFill="1" applyBorder="1" applyAlignment="1">
      <alignment horizontal="right"/>
    </xf>
    <xf numFmtId="168" fontId="11" fillId="0" borderId="11" xfId="1" applyNumberFormat="1" applyFont="1" applyFill="1" applyBorder="1"/>
    <xf numFmtId="0" fontId="13" fillId="0" borderId="7" xfId="4" applyFont="1" applyFill="1" applyBorder="1" applyAlignment="1">
      <alignment horizontal="center" vertical="top"/>
    </xf>
    <xf numFmtId="168" fontId="14" fillId="0" borderId="11" xfId="1" applyNumberFormat="1" applyFont="1" applyFill="1" applyBorder="1" applyAlignment="1">
      <alignment horizontal="right"/>
    </xf>
    <xf numFmtId="168" fontId="11" fillId="0" borderId="11" xfId="1" applyNumberFormat="1" applyFont="1" applyFill="1" applyBorder="1" applyAlignment="1">
      <alignment horizontal="right"/>
    </xf>
    <xf numFmtId="168" fontId="0" fillId="0" borderId="0" xfId="0" applyNumberFormat="1" applyFont="1" applyAlignment="1">
      <alignment horizontal="right"/>
    </xf>
    <xf numFmtId="0" fontId="11" fillId="0" borderId="0" xfId="4" applyFont="1" applyFill="1" applyBorder="1"/>
    <xf numFmtId="0" fontId="15" fillId="0" borderId="0" xfId="4" applyFont="1" applyFill="1" applyBorder="1"/>
    <xf numFmtId="43" fontId="15" fillId="0" borderId="0" xfId="1" applyNumberFormat="1" applyFont="1" applyFill="1" applyBorder="1" applyAlignment="1">
      <alignment horizontal="center"/>
    </xf>
    <xf numFmtId="0" fontId="11" fillId="0" borderId="0" xfId="4" applyFont="1" applyFill="1" applyAlignment="1">
      <alignment horizontal="justify" vertical="top" wrapText="1"/>
    </xf>
    <xf numFmtId="168" fontId="15" fillId="0" borderId="0" xfId="4" applyNumberFormat="1" applyFont="1" applyFill="1" applyBorder="1" applyAlignment="1">
      <alignment horizontal="center" wrapText="1"/>
    </xf>
    <xf numFmtId="0" fontId="13" fillId="0" borderId="5" xfId="4" applyFont="1" applyFill="1" applyBorder="1" applyAlignment="1">
      <alignment horizontal="center" vertical="top"/>
    </xf>
    <xf numFmtId="0" fontId="0" fillId="0" borderId="14" xfId="0" applyBorder="1" applyAlignment="1">
      <alignment wrapText="1"/>
    </xf>
    <xf numFmtId="0" fontId="2" fillId="0" borderId="14" xfId="0" applyFont="1" applyBorder="1" applyAlignment="1">
      <alignment wrapText="1"/>
    </xf>
    <xf numFmtId="0" fontId="2" fillId="0" borderId="14" xfId="0" applyFont="1" applyBorder="1"/>
    <xf numFmtId="0" fontId="2" fillId="0" borderId="13" xfId="0" applyFont="1" applyBorder="1" applyAlignment="1">
      <alignment wrapText="1"/>
    </xf>
    <xf numFmtId="0" fontId="7" fillId="0" borderId="14" xfId="0" applyFont="1" applyBorder="1" applyAlignment="1">
      <alignment wrapText="1"/>
    </xf>
    <xf numFmtId="0" fontId="20" fillId="0" borderId="0" xfId="4" applyFont="1" applyFill="1" applyBorder="1" applyAlignment="1"/>
    <xf numFmtId="0" fontId="18" fillId="0" borderId="14" xfId="4" applyFont="1" applyFill="1" applyBorder="1" applyAlignment="1">
      <alignment horizontal="left" vertical="top"/>
    </xf>
    <xf numFmtId="0" fontId="18" fillId="0" borderId="14" xfId="4" applyFont="1" applyFill="1" applyBorder="1" applyAlignment="1">
      <alignment horizontal="center" vertical="top"/>
    </xf>
    <xf numFmtId="168" fontId="18" fillId="0" borderId="14" xfId="1" applyNumberFormat="1" applyFont="1" applyFill="1" applyBorder="1" applyAlignment="1">
      <alignment horizontal="center" vertical="top" wrapText="1"/>
    </xf>
    <xf numFmtId="0" fontId="1" fillId="0" borderId="14" xfId="0" applyFont="1" applyBorder="1" applyAlignment="1">
      <alignment wrapText="1"/>
    </xf>
    <xf numFmtId="0" fontId="1" fillId="0" borderId="14" xfId="0" applyFont="1" applyFill="1" applyBorder="1" applyAlignment="1">
      <alignment wrapText="1"/>
    </xf>
    <xf numFmtId="0" fontId="21" fillId="0" borderId="0" xfId="4" applyFont="1" applyFill="1" applyBorder="1" applyAlignment="1"/>
    <xf numFmtId="0" fontId="1" fillId="0" borderId="14" xfId="0" applyFont="1" applyFill="1" applyBorder="1" applyAlignment="1"/>
    <xf numFmtId="0" fontId="19" fillId="0" borderId="0" xfId="4" applyFont="1" applyFill="1" applyBorder="1" applyAlignment="1"/>
    <xf numFmtId="0" fontId="1" fillId="0" borderId="0" xfId="0" applyFont="1" applyBorder="1" applyAlignment="1">
      <alignment wrapText="1"/>
    </xf>
    <xf numFmtId="168" fontId="11" fillId="0" borderId="0" xfId="1" applyNumberFormat="1" applyFont="1" applyFill="1" applyBorder="1"/>
    <xf numFmtId="168" fontId="15" fillId="0" borderId="0" xfId="1" applyNumberFormat="1" applyFont="1" applyFill="1" applyBorder="1" applyAlignment="1">
      <alignment horizontal="right"/>
    </xf>
    <xf numFmtId="168" fontId="15" fillId="0" borderId="0" xfId="4" applyNumberFormat="1" applyFont="1" applyFill="1" applyBorder="1"/>
    <xf numFmtId="168" fontId="11" fillId="0" borderId="0" xfId="4" applyNumberFormat="1" applyFont="1" applyFill="1" applyAlignment="1">
      <alignment horizontal="justify" vertical="top" wrapText="1"/>
    </xf>
    <xf numFmtId="168" fontId="11" fillId="0" borderId="0" xfId="1" applyNumberFormat="1" applyFont="1" applyFill="1" applyBorder="1" applyAlignment="1">
      <alignment vertical="top"/>
    </xf>
    <xf numFmtId="168" fontId="11" fillId="0" borderId="0" xfId="4" applyNumberFormat="1" applyFont="1" applyFill="1" applyBorder="1"/>
    <xf numFmtId="168" fontId="15" fillId="0" borderId="0" xfId="1" applyNumberFormat="1" applyFont="1" applyFill="1" applyBorder="1" applyAlignment="1">
      <alignment horizontal="center"/>
    </xf>
    <xf numFmtId="168" fontId="15" fillId="0" borderId="0" xfId="1" applyNumberFormat="1" applyFont="1" applyFill="1" applyBorder="1" applyAlignment="1">
      <alignment horizontal="center" vertical="top" wrapText="1"/>
    </xf>
    <xf numFmtId="168" fontId="11" fillId="0" borderId="0" xfId="11" applyNumberFormat="1" applyFont="1" applyFill="1" applyBorder="1" applyAlignment="1">
      <alignment vertical="top"/>
    </xf>
    <xf numFmtId="168" fontId="16" fillId="0" borderId="0" xfId="4" applyNumberFormat="1" applyFont="1" applyFill="1" applyAlignment="1">
      <alignment vertical="center" wrapText="1"/>
    </xf>
    <xf numFmtId="168" fontId="11" fillId="0" borderId="0" xfId="4" applyNumberFormat="1" applyFont="1" applyFill="1" applyAlignment="1">
      <alignment horizontal="left" vertical="center"/>
    </xf>
    <xf numFmtId="168" fontId="13" fillId="0" borderId="5" xfId="1" applyNumberFormat="1" applyFont="1" applyFill="1" applyBorder="1" applyAlignment="1">
      <alignment horizontal="center" vertical="top" wrapText="1"/>
    </xf>
    <xf numFmtId="0" fontId="2" fillId="0" borderId="5" xfId="0" applyFont="1" applyFill="1" applyBorder="1" applyAlignment="1">
      <alignment horizontal="center" wrapText="1"/>
    </xf>
    <xf numFmtId="0" fontId="2" fillId="0" borderId="7" xfId="4" applyFont="1" applyFill="1" applyBorder="1" applyAlignment="1">
      <alignment horizontal="center" vertical="top"/>
    </xf>
    <xf numFmtId="168" fontId="2" fillId="0" borderId="5" xfId="4" applyNumberFormat="1" applyFont="1" applyFill="1" applyBorder="1" applyAlignment="1">
      <alignment horizontal="center" wrapText="1"/>
    </xf>
    <xf numFmtId="168" fontId="0" fillId="0" borderId="11" xfId="1" applyNumberFormat="1" applyFont="1" applyFill="1" applyBorder="1"/>
    <xf numFmtId="168" fontId="2" fillId="0" borderId="5" xfId="1" applyNumberFormat="1" applyFont="1" applyFill="1" applyBorder="1" applyAlignment="1">
      <alignment horizontal="right"/>
    </xf>
    <xf numFmtId="168" fontId="0" fillId="0" borderId="0" xfId="1" applyNumberFormat="1" applyFont="1" applyFill="1" applyBorder="1"/>
    <xf numFmtId="168" fontId="2" fillId="0" borderId="7" xfId="1" applyNumberFormat="1" applyFont="1" applyFill="1" applyBorder="1" applyAlignment="1">
      <alignment horizontal="right"/>
    </xf>
    <xf numFmtId="0" fontId="2" fillId="0" borderId="5" xfId="4" applyFont="1" applyFill="1" applyBorder="1" applyAlignment="1">
      <alignment horizontal="center" vertical="top"/>
    </xf>
    <xf numFmtId="0" fontId="2" fillId="0" borderId="15" xfId="4" applyFont="1" applyFill="1" applyBorder="1" applyAlignment="1">
      <alignment horizontal="center"/>
    </xf>
    <xf numFmtId="168" fontId="0" fillId="0" borderId="14" xfId="1" applyNumberFormat="1" applyFont="1" applyFill="1" applyBorder="1"/>
    <xf numFmtId="168" fontId="13" fillId="0" borderId="0" xfId="4" applyNumberFormat="1" applyFont="1" applyFill="1" applyAlignment="1">
      <alignment horizontal="right"/>
    </xf>
    <xf numFmtId="168" fontId="14" fillId="0" borderId="0" xfId="4" applyNumberFormat="1" applyFont="1" applyFill="1" applyAlignment="1">
      <alignment horizontal="right"/>
    </xf>
    <xf numFmtId="168" fontId="14" fillId="0" borderId="0" xfId="4" applyNumberFormat="1" applyFont="1" applyFill="1"/>
    <xf numFmtId="168" fontId="13" fillId="0" borderId="0" xfId="4" applyNumberFormat="1" applyFont="1" applyFill="1"/>
    <xf numFmtId="168" fontId="13" fillId="0" borderId="5" xfId="4" applyNumberFormat="1" applyFont="1" applyFill="1" applyBorder="1" applyAlignment="1">
      <alignment horizontal="center" vertical="center" wrapText="1"/>
    </xf>
    <xf numFmtId="0" fontId="16" fillId="0" borderId="0" xfId="4" applyFont="1" applyFill="1" applyAlignment="1">
      <alignment vertical="center"/>
    </xf>
    <xf numFmtId="168" fontId="0" fillId="0" borderId="14" xfId="0" applyNumberFormat="1" applyBorder="1"/>
    <xf numFmtId="0" fontId="11" fillId="0" borderId="0" xfId="0" applyFont="1" applyBorder="1"/>
    <xf numFmtId="168" fontId="0" fillId="0" borderId="0" xfId="0" applyNumberFormat="1" applyAlignment="1">
      <alignment horizontal="right"/>
    </xf>
    <xf numFmtId="0" fontId="0" fillId="0" borderId="14" xfId="0" applyFont="1" applyBorder="1" applyAlignment="1">
      <alignment wrapText="1"/>
    </xf>
    <xf numFmtId="168" fontId="0" fillId="0" borderId="14" xfId="1" applyNumberFormat="1" applyFont="1" applyFill="1" applyBorder="1" applyAlignment="1">
      <alignment horizontal="right"/>
    </xf>
    <xf numFmtId="0" fontId="0" fillId="0" borderId="14" xfId="0" applyFill="1" applyBorder="1"/>
    <xf numFmtId="0" fontId="13" fillId="0" borderId="7" xfId="4" applyFont="1" applyFill="1" applyBorder="1" applyAlignment="1">
      <alignment horizontal="center" vertical="center"/>
    </xf>
    <xf numFmtId="168" fontId="0" fillId="0" borderId="15" xfId="1" applyNumberFormat="1" applyFont="1" applyFill="1" applyBorder="1" applyAlignment="1">
      <alignment horizontal="right"/>
    </xf>
    <xf numFmtId="168" fontId="0" fillId="0" borderId="13" xfId="0" applyNumberFormat="1" applyBorder="1" applyAlignment="1">
      <alignment horizontal="right"/>
    </xf>
    <xf numFmtId="168" fontId="0" fillId="0" borderId="14" xfId="0" applyNumberFormat="1" applyBorder="1" applyAlignment="1">
      <alignment horizontal="right"/>
    </xf>
    <xf numFmtId="168" fontId="0" fillId="0" borderId="13" xfId="0" applyNumberFormat="1" applyBorder="1"/>
    <xf numFmtId="0" fontId="2" fillId="0" borderId="0" xfId="4" applyFont="1" applyFill="1" applyBorder="1" applyAlignment="1">
      <alignment horizontal="center"/>
    </xf>
    <xf numFmtId="168" fontId="2" fillId="0" borderId="0" xfId="1" applyNumberFormat="1" applyFont="1" applyFill="1" applyBorder="1" applyAlignment="1">
      <alignment horizontal="right"/>
    </xf>
    <xf numFmtId="0" fontId="0" fillId="0" borderId="0" xfId="0" applyNumberFormat="1" applyFont="1" applyAlignment="1">
      <alignment horizontal="center"/>
    </xf>
    <xf numFmtId="0" fontId="13" fillId="0" borderId="5" xfId="4" applyNumberFormat="1" applyFont="1" applyFill="1" applyBorder="1" applyAlignment="1">
      <alignment horizontal="center" vertical="center" wrapText="1"/>
    </xf>
    <xf numFmtId="0" fontId="0" fillId="0" borderId="14" xfId="0" applyNumberFormat="1" applyFont="1" applyBorder="1" applyAlignment="1">
      <alignment horizontal="center" wrapText="1"/>
    </xf>
    <xf numFmtId="0" fontId="2" fillId="0" borderId="15" xfId="1" applyNumberFormat="1" applyFont="1" applyFill="1" applyBorder="1" applyAlignment="1">
      <alignment horizontal="center"/>
    </xf>
    <xf numFmtId="0" fontId="2" fillId="0" borderId="0" xfId="1" applyNumberFormat="1" applyFont="1" applyFill="1" applyBorder="1" applyAlignment="1">
      <alignment horizontal="center"/>
    </xf>
    <xf numFmtId="0" fontId="14" fillId="0" borderId="14" xfId="4" applyNumberFormat="1" applyFont="1" applyFill="1" applyBorder="1" applyAlignment="1">
      <alignment horizontal="center"/>
    </xf>
    <xf numFmtId="0" fontId="14" fillId="0" borderId="13" xfId="4" applyNumberFormat="1" applyFont="1" applyFill="1" applyBorder="1" applyAlignment="1">
      <alignment horizontal="center"/>
    </xf>
    <xf numFmtId="0" fontId="0" fillId="0" borderId="0" xfId="0" applyNumberFormat="1" applyAlignment="1">
      <alignment horizontal="center"/>
    </xf>
    <xf numFmtId="168" fontId="13" fillId="0" borderId="5" xfId="4" applyNumberFormat="1" applyFont="1" applyFill="1" applyBorder="1" applyAlignment="1">
      <alignment horizontal="center" vertical="top" wrapText="1"/>
    </xf>
    <xf numFmtId="168" fontId="2" fillId="0" borderId="5" xfId="0" applyNumberFormat="1" applyFont="1" applyBorder="1" applyAlignment="1">
      <alignment horizontal="right"/>
    </xf>
    <xf numFmtId="2" fontId="0" fillId="0" borderId="0" xfId="0" applyNumberFormat="1"/>
    <xf numFmtId="0" fontId="13" fillId="0" borderId="5" xfId="4" applyNumberFormat="1" applyFont="1" applyFill="1" applyBorder="1" applyAlignment="1">
      <alignment horizontal="center" vertical="top" wrapText="1"/>
    </xf>
    <xf numFmtId="0" fontId="13" fillId="0" borderId="14" xfId="4" applyNumberFormat="1" applyFont="1" applyFill="1" applyBorder="1" applyAlignment="1">
      <alignment horizontal="center" vertical="top" wrapText="1"/>
    </xf>
    <xf numFmtId="0" fontId="13" fillId="0" borderId="15" xfId="1" applyNumberFormat="1" applyFont="1" applyFill="1" applyBorder="1" applyAlignment="1">
      <alignment horizontal="center"/>
    </xf>
    <xf numFmtId="0" fontId="11" fillId="0" borderId="14" xfId="4" applyNumberFormat="1" applyFont="1" applyFill="1" applyBorder="1" applyAlignment="1">
      <alignment horizontal="center"/>
    </xf>
    <xf numFmtId="0" fontId="2" fillId="0" borderId="5" xfId="4" applyNumberFormat="1" applyFont="1" applyFill="1" applyBorder="1" applyAlignment="1">
      <alignment horizontal="center" vertical="top" wrapText="1"/>
    </xf>
    <xf numFmtId="0" fontId="0" fillId="0" borderId="14" xfId="4" applyNumberFormat="1" applyFont="1" applyFill="1" applyBorder="1" applyAlignment="1">
      <alignment horizontal="center"/>
    </xf>
    <xf numFmtId="0" fontId="2" fillId="0" borderId="9" xfId="4" applyNumberFormat="1" applyFont="1" applyFill="1" applyBorder="1" applyAlignment="1">
      <alignment horizontal="center" vertical="top" wrapText="1"/>
    </xf>
    <xf numFmtId="0" fontId="15" fillId="0" borderId="0" xfId="4" applyNumberFormat="1" applyFont="1" applyFill="1" applyBorder="1" applyAlignment="1">
      <alignment horizontal="center"/>
    </xf>
    <xf numFmtId="0" fontId="0" fillId="0" borderId="14" xfId="0" applyBorder="1"/>
    <xf numFmtId="49" fontId="14" fillId="0" borderId="0" xfId="0" applyNumberFormat="1" applyFont="1" applyBorder="1" applyAlignment="1">
      <alignment vertical="top"/>
    </xf>
    <xf numFmtId="0" fontId="0" fillId="0" borderId="0" xfId="0" applyFill="1"/>
    <xf numFmtId="0" fontId="2" fillId="0" borderId="3" xfId="0" applyFont="1" applyFill="1" applyBorder="1"/>
    <xf numFmtId="0" fontId="11" fillId="0" borderId="14" xfId="4" applyFont="1" applyFill="1" applyBorder="1" applyAlignment="1">
      <alignment horizontal="center"/>
    </xf>
    <xf numFmtId="0" fontId="1" fillId="0" borderId="14" xfId="0" applyNumberFormat="1" applyFont="1" applyBorder="1" applyAlignment="1">
      <alignment horizontal="center" wrapText="1"/>
    </xf>
    <xf numFmtId="0" fontId="0" fillId="0" borderId="5" xfId="0" applyBorder="1" applyAlignment="1">
      <alignment wrapText="1"/>
    </xf>
    <xf numFmtId="2" fontId="11" fillId="0" borderId="0" xfId="0" applyNumberFormat="1" applyFont="1"/>
    <xf numFmtId="168" fontId="0" fillId="0" borderId="14" xfId="0" applyNumberFormat="1" applyFont="1" applyBorder="1" applyAlignment="1">
      <alignment wrapText="1"/>
    </xf>
    <xf numFmtId="168" fontId="0" fillId="0" borderId="11" xfId="0" applyNumberFormat="1" applyFont="1" applyBorder="1" applyAlignment="1">
      <alignment wrapText="1"/>
    </xf>
    <xf numFmtId="168" fontId="0" fillId="0" borderId="15" xfId="0" applyNumberFormat="1" applyFont="1" applyBorder="1" applyAlignment="1">
      <alignment wrapText="1"/>
    </xf>
    <xf numFmtId="170" fontId="13" fillId="0" borderId="5" xfId="4" applyNumberFormat="1" applyFont="1" applyFill="1" applyBorder="1" applyAlignment="1">
      <alignment horizontal="center" vertical="center" wrapText="1"/>
    </xf>
    <xf numFmtId="170" fontId="0" fillId="0" borderId="11" xfId="0" applyNumberFormat="1" applyFont="1" applyBorder="1" applyAlignment="1">
      <alignment wrapText="1"/>
    </xf>
    <xf numFmtId="0" fontId="13" fillId="0" borderId="5" xfId="4" applyFont="1" applyFill="1" applyBorder="1" applyAlignment="1">
      <alignment horizontal="center"/>
    </xf>
    <xf numFmtId="0" fontId="2" fillId="0" borderId="0" xfId="0" applyFont="1" applyFill="1"/>
    <xf numFmtId="0" fontId="2" fillId="0" borderId="5" xfId="0" applyFont="1" applyFill="1" applyBorder="1"/>
    <xf numFmtId="170" fontId="0" fillId="0" borderId="0" xfId="0" applyNumberFormat="1"/>
    <xf numFmtId="49" fontId="14" fillId="0" borderId="14" xfId="0" applyNumberFormat="1" applyFont="1" applyBorder="1" applyAlignment="1">
      <alignment vertical="top" wrapText="1"/>
    </xf>
    <xf numFmtId="0" fontId="2" fillId="0" borderId="7" xfId="4" applyFont="1" applyFill="1" applyBorder="1" applyAlignment="1">
      <alignment horizontal="center" vertical="center"/>
    </xf>
    <xf numFmtId="0" fontId="2" fillId="0" borderId="5" xfId="4" applyNumberFormat="1" applyFont="1" applyFill="1" applyBorder="1" applyAlignment="1">
      <alignment horizontal="center" vertical="center" wrapText="1"/>
    </xf>
    <xf numFmtId="168" fontId="2" fillId="0" borderId="7" xfId="4" applyNumberFormat="1" applyFont="1" applyFill="1" applyBorder="1" applyAlignment="1">
      <alignment horizontal="center" vertical="center" wrapText="1"/>
    </xf>
    <xf numFmtId="168" fontId="2" fillId="0" borderId="9" xfId="4" applyNumberFormat="1" applyFont="1" applyFill="1" applyBorder="1" applyAlignment="1">
      <alignment horizontal="center" vertical="center" wrapText="1"/>
    </xf>
    <xf numFmtId="0" fontId="1" fillId="0" borderId="3" xfId="16" applyFont="1" applyFill="1" applyBorder="1"/>
    <xf numFmtId="168" fontId="1" fillId="0" borderId="0" xfId="1" applyNumberFormat="1" applyFont="1" applyFill="1" applyBorder="1"/>
    <xf numFmtId="168" fontId="1" fillId="0" borderId="11" xfId="1" applyNumberFormat="1" applyFont="1" applyFill="1" applyBorder="1"/>
    <xf numFmtId="0" fontId="2" fillId="0" borderId="14" xfId="4" applyFont="1" applyFill="1" applyBorder="1" applyAlignment="1">
      <alignment horizontal="center"/>
    </xf>
    <xf numFmtId="168" fontId="1" fillId="0" borderId="14" xfId="4" applyNumberFormat="1" applyFont="1" applyFill="1" applyBorder="1" applyAlignment="1">
      <alignment horizontal="center" vertical="center" wrapText="1"/>
    </xf>
    <xf numFmtId="168" fontId="1" fillId="0" borderId="14" xfId="1" applyNumberFormat="1" applyFont="1" applyFill="1" applyBorder="1" applyAlignment="1">
      <alignment vertical="top"/>
    </xf>
    <xf numFmtId="0" fontId="0" fillId="0" borderId="0" xfId="0" applyFill="1" applyBorder="1"/>
    <xf numFmtId="168" fontId="13" fillId="0" borderId="9" xfId="4" applyNumberFormat="1" applyFont="1" applyFill="1" applyBorder="1" applyAlignment="1">
      <alignment horizontal="center" vertical="center" wrapText="1"/>
    </xf>
    <xf numFmtId="168" fontId="14" fillId="0" borderId="0" xfId="1" applyNumberFormat="1" applyFont="1" applyFill="1" applyBorder="1"/>
    <xf numFmtId="168" fontId="14" fillId="0" borderId="14" xfId="1" applyNumberFormat="1" applyFont="1" applyFill="1" applyBorder="1"/>
    <xf numFmtId="168" fontId="14" fillId="0" borderId="15" xfId="1" applyNumberFormat="1" applyFont="1" applyFill="1" applyBorder="1"/>
    <xf numFmtId="43" fontId="13" fillId="0" borderId="15" xfId="1" applyNumberFormat="1" applyFont="1" applyFill="1" applyBorder="1" applyAlignment="1">
      <alignment horizontal="center"/>
    </xf>
    <xf numFmtId="0" fontId="0" fillId="0" borderId="3" xfId="4" applyNumberFormat="1" applyFont="1" applyFill="1" applyBorder="1" applyAlignment="1">
      <alignment horizontal="center"/>
    </xf>
    <xf numFmtId="168" fontId="0" fillId="0" borderId="15" xfId="1" applyNumberFormat="1" applyFont="1" applyFill="1" applyBorder="1"/>
    <xf numFmtId="0" fontId="2" fillId="0" borderId="4" xfId="1" applyNumberFormat="1" applyFont="1" applyFill="1" applyBorder="1" applyAlignment="1">
      <alignment horizontal="center"/>
    </xf>
    <xf numFmtId="168" fontId="2" fillId="0" borderId="9" xfId="1" applyNumberFormat="1" applyFont="1" applyFill="1" applyBorder="1" applyAlignment="1">
      <alignment horizontal="right"/>
    </xf>
    <xf numFmtId="0" fontId="0" fillId="0" borderId="3" xfId="16" applyFont="1" applyFill="1" applyBorder="1" applyAlignment="1">
      <alignment wrapText="1"/>
    </xf>
    <xf numFmtId="0" fontId="0" fillId="0" borderId="3" xfId="16" applyFont="1" applyFill="1" applyBorder="1" applyAlignment="1">
      <alignment vertical="top" wrapText="1"/>
    </xf>
    <xf numFmtId="0" fontId="0" fillId="0" borderId="0" xfId="4" applyFont="1" applyFill="1" applyBorder="1" applyAlignment="1">
      <alignment horizontal="center"/>
    </xf>
    <xf numFmtId="168" fontId="2" fillId="0" borderId="0" xfId="4" applyNumberFormat="1" applyFont="1" applyFill="1" applyBorder="1" applyAlignment="1">
      <alignment horizontal="left" wrapText="1"/>
    </xf>
    <xf numFmtId="168" fontId="0" fillId="0" borderId="0" xfId="4" applyNumberFormat="1" applyFont="1" applyFill="1" applyBorder="1"/>
    <xf numFmtId="0" fontId="0" fillId="0" borderId="0" xfId="4" applyFont="1" applyFill="1" applyBorder="1"/>
    <xf numFmtId="168" fontId="0" fillId="0" borderId="0" xfId="1" applyNumberFormat="1" applyFont="1" applyFill="1" applyBorder="1" applyAlignment="1">
      <alignment horizontal="center"/>
    </xf>
    <xf numFmtId="168" fontId="2" fillId="0" borderId="0" xfId="1" applyNumberFormat="1" applyFont="1" applyFill="1" applyBorder="1" applyAlignment="1">
      <alignment horizontal="center" vertical="top" wrapText="1"/>
    </xf>
    <xf numFmtId="169" fontId="0" fillId="0" borderId="0" xfId="12" applyNumberFormat="1" applyFont="1" applyFill="1" applyBorder="1"/>
    <xf numFmtId="168" fontId="2" fillId="0" borderId="0" xfId="1" applyNumberFormat="1" applyFont="1" applyFill="1" applyBorder="1" applyAlignment="1">
      <alignment horizontal="center" wrapText="1"/>
    </xf>
    <xf numFmtId="0" fontId="0" fillId="0" borderId="14" xfId="4" applyNumberFormat="1" applyFont="1" applyFill="1" applyBorder="1" applyAlignment="1">
      <alignment horizontal="center" vertical="center"/>
    </xf>
    <xf numFmtId="168" fontId="0" fillId="0" borderId="11" xfId="1" applyNumberFormat="1" applyFont="1" applyFill="1" applyBorder="1" applyAlignment="1">
      <alignment horizontal="right"/>
    </xf>
    <xf numFmtId="168" fontId="0" fillId="0" borderId="0" xfId="1" applyNumberFormat="1" applyFont="1" applyFill="1" applyBorder="1" applyAlignment="1">
      <alignment horizontal="right"/>
    </xf>
    <xf numFmtId="0" fontId="11" fillId="0" borderId="0" xfId="4" applyFont="1" applyFill="1" applyAlignment="1">
      <alignment vertical="top" wrapText="1"/>
    </xf>
    <xf numFmtId="43" fontId="2" fillId="0" borderId="5" xfId="1" applyNumberFormat="1" applyFont="1" applyFill="1" applyBorder="1" applyAlignment="1">
      <alignment horizontal="center" vertical="top" wrapText="1"/>
    </xf>
    <xf numFmtId="168" fontId="2" fillId="0" borderId="5" xfId="1" applyNumberFormat="1" applyFont="1" applyFill="1" applyBorder="1" applyAlignment="1">
      <alignment horizontal="center" vertical="top" wrapText="1"/>
    </xf>
    <xf numFmtId="168" fontId="2" fillId="0" borderId="9" xfId="1" applyNumberFormat="1" applyFont="1" applyFill="1" applyBorder="1" applyAlignment="1">
      <alignment horizontal="center" vertical="top" wrapText="1"/>
    </xf>
    <xf numFmtId="0" fontId="1" fillId="0" borderId="3" xfId="4" applyFont="1" applyFill="1" applyBorder="1"/>
    <xf numFmtId="169" fontId="1" fillId="0" borderId="13" xfId="4" applyNumberFormat="1" applyFont="1" applyFill="1" applyBorder="1"/>
    <xf numFmtId="168" fontId="1" fillId="0" borderId="13" xfId="1" applyNumberFormat="1" applyFont="1" applyFill="1" applyBorder="1" applyAlignment="1">
      <alignment vertical="top"/>
    </xf>
    <xf numFmtId="168" fontId="1" fillId="0" borderId="1" xfId="1" applyNumberFormat="1" applyFont="1" applyFill="1" applyBorder="1" applyAlignment="1">
      <alignment vertical="top"/>
    </xf>
    <xf numFmtId="43" fontId="1" fillId="0" borderId="14" xfId="1" applyNumberFormat="1" applyFont="1" applyFill="1" applyBorder="1" applyAlignment="1">
      <alignment vertical="top"/>
    </xf>
    <xf numFmtId="168" fontId="1" fillId="0" borderId="0" xfId="4" applyNumberFormat="1" applyFont="1" applyFill="1" applyBorder="1" applyAlignment="1">
      <alignment vertical="top"/>
    </xf>
    <xf numFmtId="168" fontId="1" fillId="0" borderId="14" xfId="4" applyNumberFormat="1" applyFont="1" applyFill="1" applyBorder="1" applyAlignment="1">
      <alignment vertical="top"/>
    </xf>
    <xf numFmtId="169" fontId="1" fillId="0" borderId="14" xfId="1" applyNumberFormat="1" applyFont="1" applyFill="1" applyBorder="1" applyAlignment="1">
      <alignment vertical="top"/>
    </xf>
    <xf numFmtId="168" fontId="1" fillId="0" borderId="0" xfId="1" applyNumberFormat="1" applyFont="1" applyFill="1" applyBorder="1" applyAlignment="1">
      <alignment vertical="top"/>
    </xf>
    <xf numFmtId="169" fontId="1" fillId="0" borderId="15" xfId="1" applyNumberFormat="1" applyFont="1" applyFill="1" applyBorder="1" applyAlignment="1">
      <alignment vertical="top"/>
    </xf>
    <xf numFmtId="168" fontId="1" fillId="0" borderId="15" xfId="1" applyNumberFormat="1" applyFont="1" applyFill="1" applyBorder="1" applyAlignment="1">
      <alignment vertical="top"/>
    </xf>
    <xf numFmtId="168" fontId="1" fillId="0" borderId="8" xfId="1" applyNumberFormat="1" applyFont="1" applyFill="1" applyBorder="1" applyAlignment="1">
      <alignment vertical="top"/>
    </xf>
    <xf numFmtId="0" fontId="1" fillId="0" borderId="4" xfId="4" applyFont="1" applyFill="1" applyBorder="1"/>
    <xf numFmtId="168" fontId="1" fillId="0" borderId="5" xfId="1" applyNumberFormat="1" applyFont="1" applyFill="1" applyBorder="1" applyAlignment="1">
      <alignment vertical="top"/>
    </xf>
    <xf numFmtId="16" fontId="2" fillId="0" borderId="0" xfId="4" applyNumberFormat="1" applyFont="1" applyFill="1" applyAlignment="1">
      <alignment horizontal="left" vertical="center"/>
    </xf>
    <xf numFmtId="0" fontId="2" fillId="0" borderId="0" xfId="4" applyFont="1" applyFill="1" applyBorder="1"/>
    <xf numFmtId="168" fontId="2" fillId="0" borderId="0" xfId="4" applyNumberFormat="1" applyFont="1" applyFill="1" applyBorder="1"/>
    <xf numFmtId="168" fontId="2" fillId="0" borderId="0" xfId="1" applyNumberFormat="1" applyFont="1" applyFill="1" applyBorder="1" applyAlignment="1">
      <alignment horizontal="center"/>
    </xf>
    <xf numFmtId="0" fontId="1" fillId="0" borderId="0" xfId="4" applyFont="1" applyFill="1" applyAlignment="1">
      <alignment vertical="top"/>
    </xf>
    <xf numFmtId="168" fontId="5" fillId="0" borderId="10" xfId="1" applyNumberFormat="1" applyFont="1" applyFill="1" applyBorder="1" applyAlignment="1">
      <alignment horizontal="center" vertical="top" wrapText="1"/>
    </xf>
    <xf numFmtId="9" fontId="1" fillId="0" borderId="13" xfId="4" applyNumberFormat="1" applyFont="1" applyFill="1" applyBorder="1" applyAlignment="1">
      <alignment horizontal="center"/>
    </xf>
    <xf numFmtId="168" fontId="13" fillId="0" borderId="0" xfId="1" applyNumberFormat="1" applyFont="1" applyFill="1" applyBorder="1" applyAlignment="1">
      <alignment horizontal="right"/>
    </xf>
    <xf numFmtId="0" fontId="13" fillId="0" borderId="13" xfId="4" applyFont="1" applyFill="1" applyBorder="1" applyAlignment="1">
      <alignment horizontal="center"/>
    </xf>
    <xf numFmtId="0" fontId="13" fillId="0" borderId="14" xfId="4" applyFont="1" applyFill="1" applyBorder="1" applyAlignment="1">
      <alignment horizontal="center"/>
    </xf>
    <xf numFmtId="0" fontId="13" fillId="0" borderId="15" xfId="4" applyFont="1" applyFill="1" applyBorder="1" applyAlignment="1">
      <alignment horizontal="center"/>
    </xf>
    <xf numFmtId="0" fontId="3" fillId="0" borderId="0" xfId="4" applyFont="1" applyFill="1" applyAlignment="1">
      <alignment vertical="center"/>
    </xf>
    <xf numFmtId="0" fontId="2" fillId="0" borderId="5" xfId="4" applyFont="1" applyFill="1" applyBorder="1" applyAlignment="1">
      <alignment horizontal="center" vertical="center" wrapText="1"/>
    </xf>
    <xf numFmtId="0" fontId="13" fillId="0" borderId="5" xfId="4" applyFont="1" applyFill="1" applyBorder="1" applyAlignment="1">
      <alignment horizontal="center" vertical="center"/>
    </xf>
    <xf numFmtId="168" fontId="14" fillId="0" borderId="9" xfId="1" applyNumberFormat="1" applyFont="1" applyFill="1" applyBorder="1" applyAlignment="1">
      <alignment horizontal="right"/>
    </xf>
    <xf numFmtId="168" fontId="14" fillId="0" borderId="5" xfId="1" applyNumberFormat="1" applyFont="1" applyFill="1" applyBorder="1" applyAlignment="1">
      <alignment horizontal="right"/>
    </xf>
    <xf numFmtId="0" fontId="2" fillId="0" borderId="5" xfId="4" applyFont="1" applyFill="1" applyBorder="1" applyAlignment="1">
      <alignment horizontal="center" vertical="center"/>
    </xf>
    <xf numFmtId="168" fontId="2" fillId="0" borderId="5" xfId="4" applyNumberFormat="1" applyFont="1" applyFill="1" applyBorder="1" applyAlignment="1">
      <alignment horizontal="center" vertical="center" wrapText="1"/>
    </xf>
    <xf numFmtId="0" fontId="2" fillId="0" borderId="5" xfId="4" applyFont="1" applyFill="1" applyBorder="1" applyAlignment="1">
      <alignment horizontal="center"/>
    </xf>
    <xf numFmtId="168" fontId="1" fillId="0" borderId="14" xfId="0" applyNumberFormat="1" applyFont="1" applyBorder="1" applyAlignment="1">
      <alignment horizontal="right"/>
    </xf>
    <xf numFmtId="168" fontId="13" fillId="0" borderId="9" xfId="1" applyNumberFormat="1" applyFont="1" applyFill="1" applyBorder="1" applyAlignment="1">
      <alignment horizontal="right"/>
    </xf>
    <xf numFmtId="168" fontId="13" fillId="0" borderId="9" xfId="1" applyNumberFormat="1" applyFont="1" applyFill="1" applyBorder="1"/>
    <xf numFmtId="168" fontId="0" fillId="0" borderId="9" xfId="1" applyNumberFormat="1" applyFont="1" applyFill="1" applyBorder="1" applyAlignment="1">
      <alignment horizontal="right"/>
    </xf>
    <xf numFmtId="0" fontId="13" fillId="0" borderId="0" xfId="1" applyNumberFormat="1" applyFont="1" applyFill="1" applyBorder="1" applyAlignment="1">
      <alignment horizontal="center"/>
    </xf>
    <xf numFmtId="0" fontId="1" fillId="0" borderId="0" xfId="0" applyFont="1" applyBorder="1"/>
    <xf numFmtId="0" fontId="1" fillId="0" borderId="13" xfId="4" applyNumberFormat="1" applyFont="1" applyFill="1" applyBorder="1" applyAlignment="1">
      <alignment horizontal="center" vertical="center"/>
    </xf>
    <xf numFmtId="168" fontId="1" fillId="0" borderId="13" xfId="1" applyNumberFormat="1" applyFont="1" applyFill="1" applyBorder="1" applyAlignment="1">
      <alignment horizontal="right"/>
    </xf>
    <xf numFmtId="0" fontId="1" fillId="0" borderId="14" xfId="4" applyFont="1" applyFill="1" applyBorder="1"/>
    <xf numFmtId="0" fontId="1" fillId="0" borderId="11" xfId="4" applyNumberFormat="1" applyFont="1" applyFill="1" applyBorder="1" applyAlignment="1">
      <alignment horizontal="center"/>
    </xf>
    <xf numFmtId="168" fontId="1" fillId="0" borderId="14" xfId="1" applyNumberFormat="1" applyFont="1" applyFill="1" applyBorder="1" applyAlignment="1">
      <alignment horizontal="right"/>
    </xf>
    <xf numFmtId="0" fontId="1" fillId="0" borderId="0" xfId="4" applyFont="1" applyFill="1" applyBorder="1" applyAlignment="1">
      <alignment horizontal="center"/>
    </xf>
    <xf numFmtId="0" fontId="1" fillId="0" borderId="14" xfId="4" applyNumberFormat="1" applyFont="1" applyFill="1" applyBorder="1" applyAlignment="1">
      <alignment horizontal="center" vertical="center"/>
    </xf>
    <xf numFmtId="168" fontId="1" fillId="0" borderId="0" xfId="0" applyNumberFormat="1" applyFont="1" applyBorder="1"/>
    <xf numFmtId="168" fontId="1" fillId="0" borderId="14" xfId="0" applyNumberFormat="1" applyFont="1" applyBorder="1" applyAlignment="1">
      <alignment wrapText="1"/>
    </xf>
    <xf numFmtId="0" fontId="1" fillId="0" borderId="3" xfId="0" applyFont="1" applyBorder="1" applyAlignment="1">
      <alignment wrapText="1"/>
    </xf>
    <xf numFmtId="0" fontId="1" fillId="0" borderId="14" xfId="4" applyNumberFormat="1" applyFont="1" applyFill="1" applyBorder="1" applyAlignment="1">
      <alignment horizontal="center"/>
    </xf>
    <xf numFmtId="0" fontId="11" fillId="0" borderId="0" xfId="4" applyFont="1" applyFill="1" applyAlignment="1">
      <alignment horizontal="left" vertical="center" wrapText="1"/>
    </xf>
    <xf numFmtId="0" fontId="14" fillId="0" borderId="14" xfId="4" applyFont="1" applyFill="1" applyBorder="1" applyAlignment="1">
      <alignment wrapText="1"/>
    </xf>
    <xf numFmtId="0" fontId="14" fillId="0" borderId="3" xfId="4" applyNumberFormat="1" applyFont="1" applyFill="1" applyBorder="1" applyAlignment="1">
      <alignment horizontal="center"/>
    </xf>
    <xf numFmtId="0" fontId="0" fillId="0" borderId="3" xfId="0" applyNumberFormat="1" applyFont="1" applyBorder="1" applyAlignment="1">
      <alignment horizontal="center" wrapText="1"/>
    </xf>
    <xf numFmtId="0" fontId="13" fillId="0" borderId="0" xfId="4" applyFont="1" applyFill="1" applyBorder="1"/>
    <xf numFmtId="0" fontId="13" fillId="0" borderId="0" xfId="9" applyFont="1" applyFill="1" applyBorder="1" applyAlignment="1">
      <alignment horizontal="center"/>
    </xf>
    <xf numFmtId="0" fontId="21" fillId="0" borderId="0" xfId="9" applyFont="1" applyFill="1" applyBorder="1" applyAlignment="1">
      <alignment horizontal="center"/>
    </xf>
    <xf numFmtId="0" fontId="28" fillId="0" borderId="0" xfId="9" applyFont="1" applyFill="1"/>
    <xf numFmtId="0" fontId="28" fillId="0" borderId="0" xfId="4" applyFont="1" applyFill="1"/>
    <xf numFmtId="43" fontId="18" fillId="0" borderId="0" xfId="14" applyFont="1" applyFill="1" applyBorder="1" applyAlignment="1">
      <alignment horizontal="center" vertical="top" wrapText="1"/>
    </xf>
    <xf numFmtId="0" fontId="18" fillId="0" borderId="2" xfId="5" applyFont="1" applyBorder="1"/>
    <xf numFmtId="0" fontId="28" fillId="0" borderId="1" xfId="5" applyFont="1" applyBorder="1"/>
    <xf numFmtId="0" fontId="28" fillId="0" borderId="0" xfId="9" applyFont="1" applyFill="1" applyBorder="1"/>
    <xf numFmtId="43" fontId="28" fillId="0" borderId="3" xfId="9" applyNumberFormat="1" applyFont="1" applyFill="1" applyBorder="1" applyAlignment="1">
      <alignment horizontal="center"/>
    </xf>
    <xf numFmtId="0" fontId="28" fillId="0" borderId="3" xfId="5" applyFont="1" applyBorder="1"/>
    <xf numFmtId="0" fontId="29" fillId="0" borderId="0" xfId="5" applyFont="1" applyBorder="1"/>
    <xf numFmtId="169" fontId="28" fillId="0" borderId="3" xfId="14" applyNumberFormat="1" applyFont="1" applyFill="1" applyBorder="1"/>
    <xf numFmtId="0" fontId="28" fillId="0" borderId="0" xfId="5" applyFont="1" applyBorder="1"/>
    <xf numFmtId="169" fontId="28" fillId="0" borderId="3" xfId="14" applyNumberFormat="1" applyFont="1" applyBorder="1"/>
    <xf numFmtId="0" fontId="18" fillId="0" borderId="0" xfId="9" applyFont="1" applyFill="1" applyBorder="1"/>
    <xf numFmtId="169" fontId="18" fillId="0" borderId="3" xfId="14" applyNumberFormat="1" applyFont="1" applyFill="1" applyBorder="1"/>
    <xf numFmtId="0" fontId="18" fillId="0" borderId="0" xfId="5" quotePrefix="1" applyFont="1" applyBorder="1" applyAlignment="1">
      <alignment horizontal="left"/>
    </xf>
    <xf numFmtId="0" fontId="28" fillId="0" borderId="0" xfId="5" applyFont="1" applyBorder="1" applyAlignment="1">
      <alignment horizontal="left"/>
    </xf>
    <xf numFmtId="0" fontId="18" fillId="0" borderId="3" xfId="5" quotePrefix="1" applyFont="1" applyBorder="1" applyAlignment="1">
      <alignment horizontal="left"/>
    </xf>
    <xf numFmtId="169" fontId="18" fillId="0" borderId="3" xfId="14" applyNumberFormat="1" applyFont="1" applyBorder="1"/>
    <xf numFmtId="0" fontId="18" fillId="0" borderId="3" xfId="5" applyFont="1" applyBorder="1"/>
    <xf numFmtId="0" fontId="22" fillId="0" borderId="0" xfId="4" applyFont="1" applyBorder="1" applyAlignment="1">
      <alignment vertical="top"/>
    </xf>
    <xf numFmtId="0" fontId="28" fillId="0" borderId="0" xfId="5" quotePrefix="1" applyFont="1" applyBorder="1" applyAlignment="1">
      <alignment horizontal="left"/>
    </xf>
    <xf numFmtId="169" fontId="28" fillId="0" borderId="0" xfId="14" applyNumberFormat="1" applyFont="1" applyFill="1" applyBorder="1"/>
    <xf numFmtId="0" fontId="28" fillId="0" borderId="3" xfId="5" applyFont="1" applyBorder="1" applyAlignment="1">
      <alignment horizontal="left"/>
    </xf>
    <xf numFmtId="169" fontId="28" fillId="0" borderId="0" xfId="14" applyNumberFormat="1" applyFont="1" applyBorder="1"/>
    <xf numFmtId="0" fontId="28" fillId="0" borderId="0" xfId="4" applyFont="1" applyBorder="1" applyAlignment="1">
      <alignment vertical="top"/>
    </xf>
    <xf numFmtId="0" fontId="28" fillId="0" borderId="3" xfId="5" quotePrefix="1" applyFont="1" applyBorder="1" applyAlignment="1">
      <alignment horizontal="left"/>
    </xf>
    <xf numFmtId="169" fontId="18" fillId="0" borderId="0" xfId="14" applyNumberFormat="1" applyFont="1" applyFill="1" applyBorder="1"/>
    <xf numFmtId="169" fontId="28" fillId="0" borderId="0" xfId="9" applyNumberFormat="1" applyFont="1" applyFill="1"/>
    <xf numFmtId="0" fontId="30" fillId="0" borderId="0" xfId="9" applyFont="1" applyFill="1"/>
    <xf numFmtId="169" fontId="31" fillId="0" borderId="0" xfId="14" applyNumberFormat="1" applyFont="1" applyFill="1" applyBorder="1"/>
    <xf numFmtId="0" fontId="32" fillId="0" borderId="0" xfId="4" applyFont="1" applyFill="1"/>
    <xf numFmtId="0" fontId="28" fillId="0" borderId="0" xfId="4" applyFont="1" applyFill="1" applyAlignment="1"/>
    <xf numFmtId="0" fontId="28" fillId="0" borderId="0" xfId="9" applyFont="1" applyFill="1" applyAlignment="1"/>
    <xf numFmtId="43" fontId="13" fillId="0" borderId="5" xfId="14" applyFont="1" applyFill="1" applyBorder="1" applyAlignment="1">
      <alignment horizontal="center" vertical="top" wrapText="1"/>
    </xf>
    <xf numFmtId="0" fontId="33" fillId="0" borderId="0" xfId="5" applyFont="1" applyBorder="1"/>
    <xf numFmtId="169" fontId="14" fillId="0" borderId="11" xfId="14" applyNumberFormat="1" applyFont="1" applyFill="1" applyBorder="1"/>
    <xf numFmtId="169" fontId="14" fillId="0" borderId="11" xfId="14" applyNumberFormat="1" applyFont="1" applyBorder="1"/>
    <xf numFmtId="43" fontId="13" fillId="0" borderId="5" xfId="14" applyNumberFormat="1" applyFont="1" applyFill="1" applyBorder="1"/>
    <xf numFmtId="2" fontId="14" fillId="0" borderId="14" xfId="9" applyNumberFormat="1" applyFont="1" applyFill="1" applyBorder="1" applyAlignment="1">
      <alignment horizontal="right"/>
    </xf>
    <xf numFmtId="0" fontId="14" fillId="0" borderId="0" xfId="0" applyFont="1" applyBorder="1" applyAlignment="1"/>
    <xf numFmtId="2" fontId="16" fillId="0" borderId="0" xfId="4" applyNumberFormat="1" applyFont="1" applyFill="1" applyAlignment="1">
      <alignment vertical="center"/>
    </xf>
    <xf numFmtId="0" fontId="11" fillId="0" borderId="14" xfId="4" applyFont="1" applyFill="1" applyBorder="1"/>
    <xf numFmtId="168" fontId="0" fillId="0" borderId="13" xfId="1" applyNumberFormat="1" applyFont="1" applyFill="1" applyBorder="1" applyAlignment="1">
      <alignment horizontal="right"/>
    </xf>
    <xf numFmtId="168" fontId="11" fillId="0" borderId="15" xfId="1" applyNumberFormat="1" applyFont="1" applyFill="1" applyBorder="1" applyAlignment="1">
      <alignment horizontal="right"/>
    </xf>
    <xf numFmtId="168" fontId="0" fillId="0" borderId="13" xfId="0" applyNumberFormat="1" applyFont="1" applyBorder="1" applyAlignment="1">
      <alignment wrapText="1"/>
    </xf>
    <xf numFmtId="168" fontId="11" fillId="0" borderId="15" xfId="0" applyNumberFormat="1" applyFont="1" applyBorder="1" applyAlignment="1">
      <alignment wrapText="1"/>
    </xf>
    <xf numFmtId="168" fontId="14" fillId="0" borderId="17" xfId="1" applyNumberFormat="1" applyFont="1" applyFill="1" applyBorder="1"/>
    <xf numFmtId="0" fontId="13" fillId="0" borderId="0" xfId="4" applyNumberFormat="1" applyFont="1" applyFill="1" applyBorder="1" applyAlignment="1">
      <alignment horizontal="center"/>
    </xf>
    <xf numFmtId="168" fontId="13" fillId="0" borderId="0" xfId="4" applyNumberFormat="1" applyFont="1" applyFill="1" applyBorder="1"/>
    <xf numFmtId="0" fontId="14" fillId="0" borderId="14" xfId="0" applyFont="1" applyFill="1" applyBorder="1" applyAlignment="1">
      <alignment wrapText="1"/>
    </xf>
    <xf numFmtId="0" fontId="35" fillId="0" borderId="0" xfId="4" applyFont="1" applyFill="1" applyAlignment="1">
      <alignment vertical="center"/>
    </xf>
    <xf numFmtId="0" fontId="35" fillId="0" borderId="5" xfId="4" applyFont="1" applyFill="1" applyBorder="1" applyAlignment="1">
      <alignment horizontal="center" vertical="center"/>
    </xf>
    <xf numFmtId="168" fontId="14" fillId="0" borderId="14" xfId="4" applyNumberFormat="1" applyFont="1" applyFill="1" applyBorder="1" applyAlignment="1">
      <alignment horizontal="center" wrapText="1"/>
    </xf>
    <xf numFmtId="168" fontId="14" fillId="0" borderId="15" xfId="4" applyNumberFormat="1" applyFont="1" applyFill="1" applyBorder="1" applyAlignment="1">
      <alignment horizontal="center" vertical="center" wrapText="1"/>
    </xf>
    <xf numFmtId="0" fontId="14" fillId="0" borderId="1" xfId="4" applyNumberFormat="1" applyFont="1" applyFill="1" applyBorder="1" applyAlignment="1">
      <alignment horizontal="center" vertical="center"/>
    </xf>
    <xf numFmtId="0" fontId="14" fillId="0" borderId="0" xfId="4" applyNumberFormat="1" applyFont="1" applyFill="1" applyBorder="1" applyAlignment="1">
      <alignment horizontal="center" vertical="center"/>
    </xf>
    <xf numFmtId="0" fontId="14" fillId="0" borderId="0" xfId="4" applyNumberFormat="1" applyFont="1" applyFill="1" applyBorder="1" applyAlignment="1">
      <alignment horizontal="center"/>
    </xf>
    <xf numFmtId="0" fontId="13" fillId="0" borderId="8" xfId="1" applyNumberFormat="1" applyFont="1" applyFill="1" applyBorder="1" applyAlignment="1">
      <alignment horizontal="center"/>
    </xf>
    <xf numFmtId="0" fontId="13" fillId="0" borderId="13" xfId="4" applyFont="1" applyFill="1" applyBorder="1" applyAlignment="1">
      <alignment horizontal="left" vertical="top"/>
    </xf>
    <xf numFmtId="0" fontId="14" fillId="0" borderId="14" xfId="4" applyFont="1" applyFill="1" applyBorder="1" applyAlignment="1">
      <alignment vertical="top"/>
    </xf>
    <xf numFmtId="168" fontId="14" fillId="0" borderId="13" xfId="1" applyNumberFormat="1" applyFont="1" applyFill="1" applyBorder="1"/>
    <xf numFmtId="168" fontId="14" fillId="0" borderId="14" xfId="1" applyNumberFormat="1" applyFont="1" applyFill="1" applyBorder="1" applyAlignment="1">
      <alignment horizontal="right"/>
    </xf>
    <xf numFmtId="0" fontId="0" fillId="0" borderId="13" xfId="0" applyBorder="1" applyAlignment="1">
      <alignment wrapText="1"/>
    </xf>
    <xf numFmtId="0" fontId="7" fillId="0" borderId="13" xfId="0" applyFont="1" applyBorder="1" applyAlignment="1">
      <alignment wrapText="1"/>
    </xf>
    <xf numFmtId="2" fontId="14" fillId="0" borderId="11" xfId="9" applyNumberFormat="1" applyFont="1" applyFill="1" applyBorder="1" applyAlignment="1">
      <alignment horizontal="right"/>
    </xf>
    <xf numFmtId="0" fontId="1" fillId="2" borderId="5" xfId="0" applyFont="1" applyFill="1" applyBorder="1" applyAlignment="1"/>
    <xf numFmtId="168" fontId="1" fillId="2" borderId="5" xfId="1" applyNumberFormat="1" applyFont="1" applyFill="1" applyBorder="1" applyAlignment="1">
      <alignment horizontal="right"/>
    </xf>
    <xf numFmtId="168" fontId="1" fillId="2" borderId="5" xfId="0" applyNumberFormat="1" applyFont="1" applyFill="1" applyBorder="1" applyAlignment="1"/>
    <xf numFmtId="0" fontId="26" fillId="0" borderId="2" xfId="5" applyFont="1" applyBorder="1"/>
    <xf numFmtId="0" fontId="26" fillId="0" borderId="3" xfId="5" applyFont="1" applyBorder="1"/>
    <xf numFmtId="0" fontId="21" fillId="0" borderId="0" xfId="9" applyFont="1" applyFill="1" applyBorder="1" applyAlignment="1"/>
    <xf numFmtId="0" fontId="11" fillId="0" borderId="0" xfId="0" applyFont="1" applyBorder="1" applyAlignment="1"/>
    <xf numFmtId="0" fontId="11" fillId="0" borderId="0" xfId="0" applyFont="1" applyFill="1" applyAlignment="1">
      <alignment wrapText="1"/>
    </xf>
    <xf numFmtId="168" fontId="0" fillId="0" borderId="0" xfId="0" applyNumberFormat="1" applyFont="1" applyFill="1" applyAlignment="1">
      <alignment wrapText="1"/>
    </xf>
    <xf numFmtId="0" fontId="2" fillId="0" borderId="0" xfId="0" applyFont="1" applyBorder="1" applyAlignment="1">
      <alignment horizontal="center"/>
    </xf>
    <xf numFmtId="0" fontId="8" fillId="0" borderId="0" xfId="0" applyFont="1"/>
    <xf numFmtId="0" fontId="25" fillId="0" borderId="0" xfId="0" applyFont="1" applyAlignment="1">
      <alignment horizontal="left"/>
    </xf>
    <xf numFmtId="0" fontId="13" fillId="0" borderId="5" xfId="4" applyFont="1" applyFill="1" applyBorder="1" applyAlignment="1">
      <alignment horizontal="center" wrapText="1"/>
    </xf>
    <xf numFmtId="170" fontId="13" fillId="0" borderId="5" xfId="4" applyNumberFormat="1" applyFont="1" applyFill="1" applyBorder="1" applyAlignment="1">
      <alignment horizontal="center" wrapText="1"/>
    </xf>
    <xf numFmtId="0" fontId="0" fillId="0" borderId="13" xfId="0" applyBorder="1"/>
    <xf numFmtId="170" fontId="0" fillId="0" borderId="13" xfId="0" applyNumberFormat="1" applyBorder="1"/>
    <xf numFmtId="170" fontId="0" fillId="0" borderId="15" xfId="0" applyNumberFormat="1" applyBorder="1"/>
    <xf numFmtId="170" fontId="2" fillId="0" borderId="14" xfId="0" applyNumberFormat="1" applyFont="1" applyBorder="1"/>
    <xf numFmtId="170" fontId="0" fillId="0" borderId="14" xfId="0" applyNumberFormat="1" applyBorder="1"/>
    <xf numFmtId="0" fontId="2" fillId="0" borderId="15" xfId="0" applyFont="1" applyBorder="1" applyAlignment="1">
      <alignment horizontal="center"/>
    </xf>
    <xf numFmtId="170" fontId="2" fillId="0" borderId="5" xfId="0" applyNumberFormat="1" applyFont="1" applyBorder="1"/>
    <xf numFmtId="170" fontId="2" fillId="0" borderId="0" xfId="0" applyNumberFormat="1" applyFont="1" applyBorder="1"/>
    <xf numFmtId="0" fontId="13" fillId="0" borderId="13" xfId="4" applyFont="1" applyFill="1" applyBorder="1" applyAlignment="1">
      <alignment horizontal="center" vertical="center" wrapText="1"/>
    </xf>
    <xf numFmtId="170" fontId="13" fillId="0" borderId="13" xfId="4" applyNumberFormat="1" applyFont="1" applyFill="1" applyBorder="1" applyAlignment="1">
      <alignment horizontal="center" wrapText="1"/>
    </xf>
    <xf numFmtId="0" fontId="2" fillId="0" borderId="13" xfId="0" applyFont="1" applyBorder="1"/>
    <xf numFmtId="0" fontId="2" fillId="0" borderId="15" xfId="0" applyFont="1" applyBorder="1"/>
    <xf numFmtId="0" fontId="13" fillId="0" borderId="7" xfId="4" applyFont="1" applyFill="1" applyBorder="1" applyAlignment="1">
      <alignment horizontal="center" wrapText="1"/>
    </xf>
    <xf numFmtId="0" fontId="2" fillId="0" borderId="4" xfId="0" applyFont="1" applyBorder="1"/>
    <xf numFmtId="0" fontId="2" fillId="0" borderId="5" xfId="0" applyFont="1" applyBorder="1" applyAlignment="1">
      <alignment horizontal="center" vertical="center" wrapText="1"/>
    </xf>
    <xf numFmtId="0" fontId="2" fillId="0" borderId="0" xfId="0" applyFont="1" applyAlignment="1">
      <alignment horizontal="center"/>
    </xf>
    <xf numFmtId="0" fontId="0" fillId="0" borderId="14" xfId="0" applyBorder="1" applyAlignment="1">
      <alignment horizontal="center" wrapText="1"/>
    </xf>
    <xf numFmtId="0" fontId="0" fillId="0" borderId="15" xfId="0" applyBorder="1" applyAlignment="1">
      <alignment horizontal="center" wrapText="1"/>
    </xf>
    <xf numFmtId="0" fontId="2" fillId="0" borderId="5" xfId="0" applyFont="1" applyBorder="1" applyAlignment="1">
      <alignment horizontal="center" vertical="center" wrapText="1"/>
    </xf>
    <xf numFmtId="0" fontId="0" fillId="0" borderId="0" xfId="0" applyAlignment="1">
      <alignment horizontal="center" vertical="center"/>
    </xf>
    <xf numFmtId="0" fontId="2" fillId="0" borderId="13" xfId="0" applyFont="1" applyBorder="1" applyAlignment="1">
      <alignment horizontal="center" vertical="center" wrapText="1"/>
    </xf>
    <xf numFmtId="0" fontId="24" fillId="0" borderId="14" xfId="0" applyFont="1" applyBorder="1" applyAlignment="1">
      <alignment wrapText="1"/>
    </xf>
    <xf numFmtId="2" fontId="2" fillId="0" borderId="15" xfId="0" applyNumberFormat="1" applyFont="1" applyBorder="1"/>
    <xf numFmtId="0" fontId="36" fillId="0" borderId="14" xfId="0" applyFont="1" applyBorder="1" applyAlignment="1">
      <alignment wrapText="1"/>
    </xf>
    <xf numFmtId="0" fontId="24" fillId="0" borderId="14" xfId="0" applyFont="1" applyBorder="1" applyAlignment="1">
      <alignment horizontal="right" wrapText="1"/>
    </xf>
    <xf numFmtId="14" fontId="0" fillId="2" borderId="0" xfId="0" applyNumberFormat="1" applyFill="1"/>
    <xf numFmtId="2" fontId="0" fillId="0" borderId="15" xfId="0" applyNumberFormat="1" applyBorder="1"/>
    <xf numFmtId="0" fontId="0" fillId="0" borderId="14" xfId="0" applyBorder="1" applyAlignment="1">
      <alignment horizontal="left" wrapText="1"/>
    </xf>
    <xf numFmtId="172" fontId="2" fillId="0" borderId="14" xfId="0" applyNumberFormat="1" applyFont="1" applyBorder="1"/>
    <xf numFmtId="0" fontId="0" fillId="0" borderId="15" xfId="0" applyBorder="1" applyAlignment="1">
      <alignment wrapText="1"/>
    </xf>
    <xf numFmtId="2" fontId="0" fillId="0" borderId="15" xfId="0" applyNumberFormat="1" applyBorder="1" applyAlignment="1">
      <alignment wrapText="1"/>
    </xf>
    <xf numFmtId="1" fontId="0" fillId="0" borderId="14" xfId="0" applyNumberFormat="1" applyBorder="1" applyAlignment="1">
      <alignment wrapText="1"/>
    </xf>
    <xf numFmtId="14" fontId="0" fillId="0" borderId="0" xfId="0" applyNumberFormat="1" applyFill="1"/>
    <xf numFmtId="2" fontId="0" fillId="0" borderId="14" xfId="0" applyNumberFormat="1" applyBorder="1" applyAlignment="1">
      <alignment wrapText="1"/>
    </xf>
    <xf numFmtId="0" fontId="0" fillId="0" borderId="15" xfId="0" applyBorder="1" applyAlignment="1">
      <alignment horizontal="left" wrapText="1"/>
    </xf>
    <xf numFmtId="172" fontId="2" fillId="0" borderId="15" xfId="0" applyNumberFormat="1" applyFont="1" applyBorder="1"/>
    <xf numFmtId="164" fontId="0" fillId="0" borderId="14" xfId="0" applyNumberFormat="1" applyBorder="1"/>
    <xf numFmtId="0" fontId="8" fillId="0" borderId="0" xfId="0" applyFont="1" applyAlignment="1"/>
    <xf numFmtId="170" fontId="0" fillId="0" borderId="0" xfId="0" applyNumberFormat="1" applyFont="1" applyAlignment="1">
      <alignment horizontal="right"/>
    </xf>
    <xf numFmtId="170" fontId="0" fillId="0" borderId="0" xfId="0" applyNumberFormat="1" applyFont="1" applyAlignment="1">
      <alignment horizontal="center"/>
    </xf>
    <xf numFmtId="170" fontId="2" fillId="0" borderId="5" xfId="0" applyNumberFormat="1" applyFont="1" applyBorder="1" applyAlignment="1">
      <alignment horizontal="center" vertical="center" wrapText="1"/>
    </xf>
    <xf numFmtId="0" fontId="37" fillId="0" borderId="5" xfId="0" applyFont="1" applyBorder="1" applyAlignment="1">
      <alignment horizontal="justify" vertical="top"/>
    </xf>
    <xf numFmtId="170" fontId="0" fillId="0" borderId="5" xfId="0" applyNumberFormat="1" applyFont="1" applyBorder="1" applyAlignment="1">
      <alignment horizontal="center" vertical="top"/>
    </xf>
    <xf numFmtId="0" fontId="0" fillId="0" borderId="5" xfId="0" applyBorder="1" applyAlignment="1">
      <alignment horizontal="justify" vertical="top"/>
    </xf>
    <xf numFmtId="170" fontId="0" fillId="0" borderId="5" xfId="0" applyNumberFormat="1" applyBorder="1" applyAlignment="1">
      <alignment horizontal="center" vertical="top"/>
    </xf>
    <xf numFmtId="170" fontId="0" fillId="0" borderId="5" xfId="0" applyNumberFormat="1" applyFont="1" applyBorder="1" applyAlignment="1">
      <alignment horizontal="right" vertical="top"/>
    </xf>
    <xf numFmtId="170" fontId="2" fillId="0" borderId="0" xfId="0" applyNumberFormat="1" applyFont="1" applyBorder="1" applyAlignment="1">
      <alignment horizontal="center" vertical="center" wrapText="1"/>
    </xf>
    <xf numFmtId="170" fontId="0" fillId="0" borderId="0" xfId="0" applyNumberFormat="1" applyFont="1" applyBorder="1" applyAlignment="1">
      <alignment horizontal="center" vertical="top"/>
    </xf>
    <xf numFmtId="170" fontId="2" fillId="0" borderId="3" xfId="0" applyNumberFormat="1" applyFont="1" applyBorder="1" applyAlignment="1">
      <alignment horizontal="center" vertical="center" wrapText="1"/>
    </xf>
    <xf numFmtId="170" fontId="0" fillId="0" borderId="3" xfId="0" applyNumberFormat="1" applyFont="1" applyBorder="1" applyAlignment="1">
      <alignment horizontal="center" vertical="top"/>
    </xf>
    <xf numFmtId="0" fontId="2" fillId="0" borderId="7" xfId="4" applyFont="1" applyFill="1" applyBorder="1" applyAlignment="1">
      <alignment horizontal="left" vertical="center"/>
    </xf>
    <xf numFmtId="0" fontId="7" fillId="0" borderId="11" xfId="0" applyFont="1" applyBorder="1" applyAlignment="1">
      <alignment wrapText="1"/>
    </xf>
    <xf numFmtId="0" fontId="0" fillId="0" borderId="14" xfId="4" applyFont="1" applyFill="1" applyBorder="1" applyAlignment="1">
      <alignment horizontal="center"/>
    </xf>
    <xf numFmtId="0" fontId="2" fillId="0" borderId="7" xfId="0" applyFont="1" applyBorder="1" applyAlignment="1">
      <alignment horizontal="center" wrapText="1"/>
    </xf>
    <xf numFmtId="170" fontId="0" fillId="0" borderId="14" xfId="0" applyNumberFormat="1" applyFont="1" applyBorder="1" applyAlignment="1">
      <alignment horizontal="right" vertical="top"/>
    </xf>
    <xf numFmtId="170" fontId="0" fillId="0" borderId="15" xfId="0" applyNumberFormat="1" applyFont="1" applyBorder="1" applyAlignment="1">
      <alignment horizontal="right" vertical="top"/>
    </xf>
    <xf numFmtId="170" fontId="2" fillId="0" borderId="15" xfId="0" applyNumberFormat="1" applyFont="1" applyBorder="1" applyAlignment="1">
      <alignment horizontal="right" vertical="top"/>
    </xf>
    <xf numFmtId="170" fontId="0" fillId="0" borderId="14" xfId="0" applyNumberFormat="1" applyFont="1" applyBorder="1" applyAlignment="1">
      <alignment horizontal="center"/>
    </xf>
    <xf numFmtId="0" fontId="0" fillId="0" borderId="15" xfId="4" applyFont="1" applyFill="1" applyBorder="1" applyAlignment="1">
      <alignment wrapText="1"/>
    </xf>
    <xf numFmtId="170" fontId="2" fillId="0" borderId="15" xfId="0" applyNumberFormat="1" applyFont="1" applyBorder="1" applyAlignment="1">
      <alignment horizontal="right" vertical="center"/>
    </xf>
    <xf numFmtId="0" fontId="0" fillId="0" borderId="0" xfId="0" applyFont="1" applyAlignment="1">
      <alignment horizontal="left" vertical="center"/>
    </xf>
    <xf numFmtId="0" fontId="37" fillId="0" borderId="13" xfId="0" applyFont="1" applyBorder="1" applyAlignment="1">
      <alignment vertical="center" wrapText="1"/>
    </xf>
    <xf numFmtId="49" fontId="0" fillId="0" borderId="13" xfId="0" applyNumberFormat="1" applyFont="1" applyBorder="1" applyAlignment="1">
      <alignment horizontal="center" vertical="center" wrapText="1"/>
    </xf>
    <xf numFmtId="168" fontId="2" fillId="0" borderId="13" xfId="0" applyNumberFormat="1" applyFont="1" applyBorder="1" applyAlignment="1">
      <alignment horizontal="right" vertical="center"/>
    </xf>
    <xf numFmtId="0" fontId="37" fillId="0" borderId="14" xfId="0" applyFont="1" applyBorder="1" applyAlignment="1">
      <alignment vertical="center" wrapText="1"/>
    </xf>
    <xf numFmtId="49" fontId="0" fillId="0" borderId="14" xfId="0" applyNumberFormat="1" applyFont="1" applyBorder="1" applyAlignment="1">
      <alignment horizontal="center" vertical="center" wrapText="1"/>
    </xf>
    <xf numFmtId="168" fontId="2" fillId="0" borderId="14" xfId="0" applyNumberFormat="1" applyFont="1" applyBorder="1" applyAlignment="1">
      <alignment horizontal="right" vertical="center"/>
    </xf>
    <xf numFmtId="2" fontId="0" fillId="0" borderId="0" xfId="0" applyNumberFormat="1" applyFont="1" applyAlignment="1">
      <alignment horizontal="left" vertical="center"/>
    </xf>
    <xf numFmtId="0" fontId="0" fillId="0" borderId="0" xfId="0" applyFont="1" applyAlignment="1">
      <alignment horizontal="left" vertical="center" wrapText="1"/>
    </xf>
    <xf numFmtId="0" fontId="0" fillId="0" borderId="0" xfId="0" applyFont="1" applyAlignment="1">
      <alignment horizontal="center"/>
    </xf>
    <xf numFmtId="164" fontId="0" fillId="0" borderId="0" xfId="18" applyFont="1"/>
    <xf numFmtId="168" fontId="2" fillId="0" borderId="0" xfId="0" applyNumberFormat="1" applyFont="1" applyBorder="1" applyAlignment="1">
      <alignment horizontal="right"/>
    </xf>
    <xf numFmtId="0" fontId="2" fillId="0" borderId="5" xfId="0" applyFont="1" applyBorder="1" applyAlignment="1">
      <alignment horizontal="center"/>
    </xf>
    <xf numFmtId="164" fontId="2" fillId="0" borderId="5" xfId="18" applyFont="1" applyBorder="1" applyAlignment="1">
      <alignment horizontal="center"/>
    </xf>
    <xf numFmtId="0" fontId="0" fillId="0" borderId="10" xfId="0" applyBorder="1" applyAlignment="1">
      <alignment horizontal="left" vertical="center" wrapText="1"/>
    </xf>
    <xf numFmtId="0" fontId="2" fillId="0" borderId="0" xfId="0" applyFont="1" applyBorder="1" applyAlignment="1">
      <alignment vertical="center"/>
    </xf>
    <xf numFmtId="0" fontId="2" fillId="0" borderId="5" xfId="0" applyFont="1" applyBorder="1" applyAlignment="1">
      <alignment horizontal="center" wrapText="1"/>
    </xf>
    <xf numFmtId="0" fontId="0" fillId="0" borderId="0" xfId="0" applyAlignment="1">
      <alignment horizontal="center"/>
    </xf>
    <xf numFmtId="170" fontId="0" fillId="0" borderId="13" xfId="0" applyNumberFormat="1" applyFont="1" applyBorder="1" applyAlignment="1">
      <alignment horizontal="right" vertical="center"/>
    </xf>
    <xf numFmtId="0" fontId="0" fillId="0" borderId="0" xfId="0" applyAlignment="1">
      <alignment horizontal="left" vertical="center"/>
    </xf>
    <xf numFmtId="0" fontId="0" fillId="0" borderId="0" xfId="0" applyAlignment="1">
      <alignment vertical="center"/>
    </xf>
    <xf numFmtId="170" fontId="2" fillId="0" borderId="5" xfId="0" applyNumberFormat="1" applyFont="1" applyBorder="1" applyAlignment="1">
      <alignment horizontal="right" vertical="top"/>
    </xf>
    <xf numFmtId="164" fontId="2" fillId="0" borderId="13" xfId="18" applyFont="1" applyBorder="1" applyAlignment="1">
      <alignment horizontal="center"/>
    </xf>
    <xf numFmtId="0" fontId="0" fillId="0" borderId="3" xfId="0" applyFill="1" applyBorder="1" applyAlignment="1">
      <alignment vertical="center" wrapText="1"/>
    </xf>
    <xf numFmtId="170" fontId="0" fillId="0" borderId="13" xfId="0" applyNumberFormat="1" applyFont="1" applyBorder="1" applyAlignment="1">
      <alignment horizontal="right" vertical="center" wrapText="1"/>
    </xf>
    <xf numFmtId="170" fontId="0" fillId="0" borderId="15" xfId="0" applyNumberFormat="1" applyFont="1" applyBorder="1" applyAlignment="1">
      <alignment horizontal="right" vertical="center" wrapText="1"/>
    </xf>
    <xf numFmtId="0" fontId="0" fillId="0" borderId="11" xfId="0" applyBorder="1" applyAlignment="1">
      <alignment vertical="center" wrapText="1"/>
    </xf>
    <xf numFmtId="0" fontId="0" fillId="0" borderId="5" xfId="0" applyBorder="1" applyAlignment="1">
      <alignment vertical="center" wrapText="1"/>
    </xf>
    <xf numFmtId="0" fontId="14" fillId="0" borderId="13" xfId="4" applyFont="1" applyFill="1" applyBorder="1" applyAlignment="1">
      <alignment horizontal="center" vertical="center"/>
    </xf>
    <xf numFmtId="0" fontId="14" fillId="0" borderId="14" xfId="4" applyFont="1" applyFill="1" applyBorder="1" applyAlignment="1">
      <alignment horizontal="center" vertical="center"/>
    </xf>
    <xf numFmtId="43" fontId="13" fillId="0" borderId="0" xfId="1" applyNumberFormat="1" applyFont="1" applyFill="1" applyBorder="1" applyAlignment="1">
      <alignment horizontal="center"/>
    </xf>
    <xf numFmtId="170" fontId="2" fillId="0" borderId="9" xfId="4" applyNumberFormat="1" applyFont="1" applyFill="1" applyBorder="1" applyAlignment="1">
      <alignment horizontal="center" vertical="center" wrapText="1"/>
    </xf>
    <xf numFmtId="170" fontId="0" fillId="0" borderId="11" xfId="12" applyNumberFormat="1" applyFont="1" applyBorder="1"/>
    <xf numFmtId="164" fontId="0" fillId="0" borderId="11" xfId="0" applyNumberFormat="1" applyBorder="1"/>
    <xf numFmtId="170" fontId="0" fillId="0" borderId="11" xfId="0" applyNumberFormat="1" applyBorder="1"/>
    <xf numFmtId="0" fontId="0" fillId="0" borderId="11" xfId="0" applyBorder="1"/>
    <xf numFmtId="170" fontId="0" fillId="0" borderId="12" xfId="0" applyNumberFormat="1" applyBorder="1"/>
    <xf numFmtId="170" fontId="0" fillId="0" borderId="12" xfId="12" applyNumberFormat="1" applyFont="1" applyBorder="1"/>
    <xf numFmtId="2" fontId="0" fillId="0" borderId="12" xfId="0" applyNumberFormat="1" applyBorder="1"/>
    <xf numFmtId="0" fontId="27" fillId="0" borderId="3" xfId="4" applyFont="1" applyFill="1" applyBorder="1" applyAlignment="1">
      <alignment horizontal="left" vertical="center"/>
    </xf>
    <xf numFmtId="168" fontId="13" fillId="0" borderId="14" xfId="4" applyNumberFormat="1" applyFont="1" applyFill="1" applyBorder="1" applyAlignment="1">
      <alignment horizontal="center" vertical="center" wrapText="1"/>
    </xf>
    <xf numFmtId="49" fontId="14" fillId="0" borderId="3" xfId="0" applyNumberFormat="1" applyFont="1" applyBorder="1" applyAlignment="1">
      <alignment vertical="top" wrapText="1"/>
    </xf>
    <xf numFmtId="0" fontId="7" fillId="0" borderId="3" xfId="0" applyFont="1" applyBorder="1" applyAlignment="1">
      <alignment wrapText="1"/>
    </xf>
    <xf numFmtId="49" fontId="7" fillId="0" borderId="3" xfId="0" applyNumberFormat="1" applyFont="1" applyBorder="1" applyAlignment="1">
      <alignment vertical="top" wrapText="1"/>
    </xf>
    <xf numFmtId="49" fontId="7" fillId="0" borderId="3" xfId="0" applyNumberFormat="1" applyFont="1" applyBorder="1" applyAlignment="1">
      <alignment vertical="center" wrapText="1"/>
    </xf>
    <xf numFmtId="0" fontId="7" fillId="0" borderId="0" xfId="0" applyFont="1" applyBorder="1" applyAlignment="1">
      <alignment wrapText="1"/>
    </xf>
    <xf numFmtId="49" fontId="0" fillId="0" borderId="14" xfId="0" applyNumberFormat="1" applyBorder="1" applyAlignment="1">
      <alignment vertical="top" wrapText="1"/>
    </xf>
    <xf numFmtId="0" fontId="7" fillId="0" borderId="14" xfId="4" applyFont="1" applyFill="1" applyBorder="1" applyAlignment="1">
      <alignment wrapText="1"/>
    </xf>
    <xf numFmtId="0" fontId="13" fillId="0" borderId="15" xfId="4" applyFont="1" applyFill="1" applyBorder="1" applyAlignment="1">
      <alignment horizontal="left"/>
    </xf>
    <xf numFmtId="168" fontId="15" fillId="0" borderId="11" xfId="1" applyNumberFormat="1" applyFont="1" applyFill="1" applyBorder="1"/>
    <xf numFmtId="168" fontId="2" fillId="0" borderId="11" xfId="1" applyNumberFormat="1" applyFont="1" applyFill="1" applyBorder="1"/>
    <xf numFmtId="168" fontId="2" fillId="0" borderId="11" xfId="1" applyNumberFormat="1" applyFont="1" applyFill="1" applyBorder="1" applyAlignment="1">
      <alignment vertical="center"/>
    </xf>
    <xf numFmtId="168" fontId="2" fillId="0" borderId="14" xfId="1" applyNumberFormat="1" applyFont="1" applyFill="1" applyBorder="1"/>
    <xf numFmtId="168" fontId="15" fillId="0" borderId="13" xfId="1" applyNumberFormat="1" applyFont="1" applyFill="1" applyBorder="1"/>
    <xf numFmtId="168" fontId="15" fillId="0" borderId="14" xfId="1" applyNumberFormat="1" applyFont="1" applyFill="1" applyBorder="1"/>
    <xf numFmtId="168" fontId="2" fillId="0" borderId="14" xfId="1" applyNumberFormat="1" applyFont="1" applyFill="1" applyBorder="1" applyAlignment="1">
      <alignment vertical="center"/>
    </xf>
    <xf numFmtId="168" fontId="2" fillId="0" borderId="15" xfId="1" applyNumberFormat="1" applyFont="1" applyFill="1" applyBorder="1"/>
    <xf numFmtId="49" fontId="0" fillId="0" borderId="8" xfId="0" applyNumberFormat="1" applyBorder="1" applyAlignment="1">
      <alignment vertical="top" wrapText="1"/>
    </xf>
    <xf numFmtId="170" fontId="2" fillId="0" borderId="10" xfId="4" applyNumberFormat="1" applyFont="1" applyFill="1" applyBorder="1" applyAlignment="1">
      <alignment horizontal="center" vertical="center" wrapText="1"/>
    </xf>
    <xf numFmtId="0" fontId="27" fillId="0" borderId="14" xfId="4" applyFont="1" applyFill="1" applyBorder="1"/>
    <xf numFmtId="170" fontId="2" fillId="0" borderId="7" xfId="0" applyNumberFormat="1" applyFont="1" applyBorder="1" applyAlignment="1">
      <alignment horizontal="center" wrapText="1"/>
    </xf>
    <xf numFmtId="0" fontId="0" fillId="2" borderId="0" xfId="0" applyFill="1"/>
    <xf numFmtId="0" fontId="0" fillId="2" borderId="0" xfId="0" applyFont="1" applyFill="1"/>
    <xf numFmtId="168" fontId="0" fillId="0" borderId="0" xfId="0" applyNumberFormat="1" applyFont="1" applyFill="1"/>
    <xf numFmtId="0" fontId="21" fillId="0" borderId="0" xfId="4" applyFont="1" applyFill="1" applyBorder="1" applyAlignment="1">
      <alignment horizontal="center"/>
    </xf>
    <xf numFmtId="0" fontId="18" fillId="0" borderId="5" xfId="4" applyFont="1" applyFill="1" applyBorder="1" applyAlignment="1">
      <alignment horizontal="center" vertical="center"/>
    </xf>
    <xf numFmtId="0" fontId="19" fillId="0" borderId="0" xfId="4" applyFont="1" applyFill="1" applyBorder="1" applyAlignment="1">
      <alignment horizontal="center"/>
    </xf>
    <xf numFmtId="0" fontId="13" fillId="0" borderId="0" xfId="4" applyFont="1" applyFill="1" applyBorder="1" applyAlignment="1">
      <alignment horizontal="center"/>
    </xf>
    <xf numFmtId="168" fontId="2" fillId="0" borderId="7" xfId="4" applyNumberFormat="1" applyFont="1" applyFill="1" applyBorder="1" applyAlignment="1">
      <alignment horizontal="center" wrapText="1"/>
    </xf>
    <xf numFmtId="0" fontId="14" fillId="0" borderId="13" xfId="4" applyNumberFormat="1" applyFont="1" applyFill="1" applyBorder="1" applyAlignment="1">
      <alignment horizontal="center" vertical="center"/>
    </xf>
    <xf numFmtId="0" fontId="14" fillId="0" borderId="14" xfId="4" applyNumberFormat="1" applyFont="1" applyFill="1" applyBorder="1" applyAlignment="1">
      <alignment horizontal="center" vertical="center"/>
    </xf>
    <xf numFmtId="0" fontId="11" fillId="0" borderId="14" xfId="4" applyNumberFormat="1" applyFont="1" applyFill="1" applyBorder="1" applyAlignment="1">
      <alignment horizontal="center" vertical="center"/>
    </xf>
    <xf numFmtId="168" fontId="2" fillId="0" borderId="6" xfId="4" applyNumberFormat="1" applyFont="1" applyFill="1" applyBorder="1" applyAlignment="1">
      <alignment horizontal="center" vertical="center" wrapText="1"/>
    </xf>
    <xf numFmtId="168" fontId="15" fillId="0" borderId="0" xfId="1" applyNumberFormat="1" applyFont="1" applyFill="1" applyBorder="1"/>
    <xf numFmtId="168" fontId="2" fillId="0" borderId="0" xfId="1" applyNumberFormat="1" applyFont="1" applyFill="1" applyBorder="1"/>
    <xf numFmtId="168" fontId="2" fillId="0" borderId="0" xfId="1" applyNumberFormat="1" applyFont="1" applyFill="1" applyBorder="1" applyAlignment="1">
      <alignment vertical="center"/>
    </xf>
    <xf numFmtId="168" fontId="2" fillId="0" borderId="3" xfId="1" applyNumberFormat="1" applyFont="1" applyFill="1" applyBorder="1"/>
    <xf numFmtId="168" fontId="13" fillId="0" borderId="0" xfId="4" applyNumberFormat="1" applyFont="1" applyFill="1" applyBorder="1" applyAlignment="1">
      <alignment horizontal="center" wrapText="1"/>
    </xf>
    <xf numFmtId="0" fontId="1" fillId="0" borderId="0" xfId="0" applyFont="1" applyFill="1"/>
    <xf numFmtId="0" fontId="1" fillId="0" borderId="0" xfId="0" applyFont="1" applyFill="1" applyAlignment="1">
      <alignment horizontal="center"/>
    </xf>
    <xf numFmtId="168" fontId="1" fillId="0" borderId="0" xfId="0" applyNumberFormat="1" applyFont="1" applyFill="1"/>
    <xf numFmtId="0" fontId="14" fillId="0" borderId="0" xfId="0" applyFont="1" applyFill="1" applyBorder="1" applyAlignment="1">
      <alignment horizontal="right"/>
    </xf>
    <xf numFmtId="0" fontId="2" fillId="0" borderId="14" xfId="0" applyFont="1" applyFill="1" applyBorder="1" applyAlignment="1">
      <alignment horizontal="center"/>
    </xf>
    <xf numFmtId="0" fontId="1" fillId="0" borderId="14" xfId="0" applyFont="1" applyFill="1" applyBorder="1" applyAlignment="1">
      <alignment horizontal="center"/>
    </xf>
    <xf numFmtId="168" fontId="1" fillId="0" borderId="14" xfId="0" applyNumberFormat="1" applyFont="1" applyFill="1" applyBorder="1"/>
    <xf numFmtId="0" fontId="7" fillId="0" borderId="14" xfId="0" applyFont="1" applyFill="1" applyBorder="1"/>
    <xf numFmtId="0" fontId="0" fillId="0" borderId="14" xfId="0" applyFill="1" applyBorder="1" applyAlignment="1">
      <alignment horizontal="center"/>
    </xf>
    <xf numFmtId="0" fontId="0" fillId="0" borderId="14" xfId="0" applyFill="1" applyBorder="1" applyAlignment="1">
      <alignment wrapText="1"/>
    </xf>
    <xf numFmtId="0" fontId="2" fillId="0" borderId="5" xfId="0" applyFont="1" applyFill="1" applyBorder="1" applyAlignment="1">
      <alignment horizontal="center"/>
    </xf>
    <xf numFmtId="168" fontId="2" fillId="0" borderId="5" xfId="0" applyNumberFormat="1" applyFont="1" applyFill="1" applyBorder="1"/>
    <xf numFmtId="168" fontId="11" fillId="0" borderId="0" xfId="0" applyNumberFormat="1" applyFont="1" applyFill="1"/>
    <xf numFmtId="0" fontId="0" fillId="0" borderId="14" xfId="0" applyFont="1" applyFill="1" applyBorder="1" applyAlignment="1">
      <alignment wrapText="1"/>
    </xf>
    <xf numFmtId="0" fontId="0" fillId="0" borderId="14" xfId="0" applyFont="1" applyFill="1" applyBorder="1" applyAlignment="1">
      <alignment horizontal="center"/>
    </xf>
    <xf numFmtId="168" fontId="0" fillId="0" borderId="14" xfId="0" applyNumberFormat="1" applyFont="1" applyFill="1" applyBorder="1"/>
    <xf numFmtId="0" fontId="1" fillId="0" borderId="13" xfId="0" applyFont="1" applyFill="1" applyBorder="1"/>
    <xf numFmtId="0" fontId="1" fillId="0" borderId="13" xfId="0" applyFont="1" applyFill="1" applyBorder="1" applyAlignment="1">
      <alignment horizontal="center"/>
    </xf>
    <xf numFmtId="168" fontId="1" fillId="0" borderId="13" xfId="0" applyNumberFormat="1" applyFont="1" applyFill="1" applyBorder="1"/>
    <xf numFmtId="0" fontId="12" fillId="0" borderId="0" xfId="0" applyFont="1" applyFill="1" applyBorder="1" applyAlignment="1"/>
    <xf numFmtId="0" fontId="12" fillId="0" borderId="0" xfId="0" applyFont="1" applyFill="1" applyAlignment="1">
      <alignment horizontal="center"/>
    </xf>
    <xf numFmtId="168" fontId="12" fillId="0" borderId="0" xfId="0" applyNumberFormat="1" applyFont="1" applyFill="1"/>
    <xf numFmtId="0" fontId="12" fillId="0" borderId="0" xfId="0" applyFont="1" applyFill="1"/>
    <xf numFmtId="0" fontId="8" fillId="0" borderId="14" xfId="0" applyFont="1" applyFill="1" applyBorder="1"/>
    <xf numFmtId="0" fontId="2" fillId="0" borderId="14" xfId="0" applyFont="1" applyFill="1" applyBorder="1" applyAlignment="1"/>
    <xf numFmtId="0" fontId="2" fillId="0" borderId="0" xfId="0" applyFont="1" applyFill="1" applyAlignment="1"/>
    <xf numFmtId="0" fontId="2" fillId="0" borderId="5" xfId="0" applyFont="1" applyFill="1" applyBorder="1" applyAlignment="1"/>
    <xf numFmtId="0" fontId="1" fillId="0" borderId="0" xfId="0" applyFont="1" applyFill="1" applyAlignment="1"/>
    <xf numFmtId="168" fontId="2" fillId="0" borderId="14" xfId="0" applyNumberFormat="1" applyFont="1" applyFill="1" applyBorder="1"/>
    <xf numFmtId="0" fontId="1" fillId="0" borderId="14" xfId="0" applyFont="1" applyFill="1" applyBorder="1" applyAlignment="1">
      <alignment horizontal="left" wrapText="1"/>
    </xf>
    <xf numFmtId="0" fontId="2" fillId="0" borderId="13" xfId="0" applyFont="1" applyFill="1" applyBorder="1" applyAlignment="1">
      <alignment wrapText="1"/>
    </xf>
    <xf numFmtId="0" fontId="2" fillId="0" borderId="13" xfId="0" applyFont="1" applyFill="1" applyBorder="1" applyAlignment="1">
      <alignment horizontal="center"/>
    </xf>
    <xf numFmtId="168" fontId="2" fillId="0" borderId="13" xfId="0" applyNumberFormat="1" applyFont="1" applyFill="1" applyBorder="1"/>
    <xf numFmtId="0" fontId="2" fillId="0" borderId="13" xfId="0" applyFont="1" applyFill="1" applyBorder="1" applyAlignment="1"/>
    <xf numFmtId="0" fontId="2" fillId="0" borderId="5" xfId="0" applyFont="1" applyFill="1" applyBorder="1" applyAlignment="1">
      <alignment wrapText="1"/>
    </xf>
    <xf numFmtId="0" fontId="2" fillId="0" borderId="14" xfId="0" applyFont="1" applyFill="1" applyBorder="1" applyAlignment="1">
      <alignment wrapText="1"/>
    </xf>
    <xf numFmtId="0" fontId="8" fillId="0" borderId="14" xfId="0" applyFont="1" applyFill="1" applyBorder="1" applyAlignment="1">
      <alignment wrapText="1"/>
    </xf>
    <xf numFmtId="43" fontId="1" fillId="0" borderId="0" xfId="12" applyFont="1" applyFill="1"/>
    <xf numFmtId="0" fontId="2" fillId="0" borderId="16" xfId="0" applyFont="1" applyFill="1" applyBorder="1" applyAlignment="1">
      <alignment wrapText="1"/>
    </xf>
    <xf numFmtId="0" fontId="2" fillId="0" borderId="16" xfId="0" applyFont="1" applyFill="1" applyBorder="1" applyAlignment="1">
      <alignment horizontal="center"/>
    </xf>
    <xf numFmtId="168" fontId="2" fillId="0" borderId="16" xfId="0" applyNumberFormat="1" applyFont="1" applyFill="1" applyBorder="1"/>
    <xf numFmtId="0" fontId="7" fillId="0" borderId="14" xfId="0" applyFont="1" applyFill="1" applyBorder="1" applyAlignment="1"/>
    <xf numFmtId="0" fontId="1" fillId="0" borderId="0" xfId="0" applyFont="1" applyFill="1" applyBorder="1" applyAlignment="1"/>
    <xf numFmtId="0" fontId="22" fillId="0" borderId="0" xfId="0" applyFont="1" applyFill="1"/>
    <xf numFmtId="165" fontId="22" fillId="0" borderId="0" xfId="0" applyNumberFormat="1" applyFont="1" applyFill="1"/>
    <xf numFmtId="3" fontId="22" fillId="0" borderId="0" xfId="0" applyNumberFormat="1" applyFont="1" applyFill="1"/>
    <xf numFmtId="0" fontId="23" fillId="0" borderId="0" xfId="0" applyFont="1" applyFill="1"/>
    <xf numFmtId="0" fontId="2" fillId="0" borderId="14" xfId="0" applyFont="1" applyFill="1" applyBorder="1"/>
    <xf numFmtId="0" fontId="7" fillId="0" borderId="14" xfId="0" applyFont="1" applyFill="1" applyBorder="1" applyAlignment="1">
      <alignment wrapText="1"/>
    </xf>
    <xf numFmtId="171" fontId="1" fillId="0" borderId="14" xfId="0" applyNumberFormat="1" applyFont="1" applyFill="1" applyBorder="1"/>
    <xf numFmtId="0" fontId="1" fillId="0" borderId="15" xfId="0" applyFont="1" applyFill="1" applyBorder="1"/>
    <xf numFmtId="168" fontId="1" fillId="0" borderId="15" xfId="0" applyNumberFormat="1" applyFont="1" applyFill="1" applyBorder="1"/>
    <xf numFmtId="0" fontId="2" fillId="0" borderId="5" xfId="0" applyFont="1" applyFill="1" applyBorder="1" applyAlignment="1">
      <alignment horizontal="center" vertical="center" wrapText="1"/>
    </xf>
    <xf numFmtId="168" fontId="1" fillId="0" borderId="0" xfId="0" applyNumberFormat="1"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vertical="center"/>
    </xf>
    <xf numFmtId="0" fontId="1" fillId="0" borderId="13" xfId="0" applyFont="1" applyFill="1" applyBorder="1" applyAlignment="1">
      <alignment wrapText="1"/>
    </xf>
    <xf numFmtId="0" fontId="2" fillId="0" borderId="15" xfId="0" applyFont="1" applyFill="1" applyBorder="1" applyAlignment="1">
      <alignment wrapText="1"/>
    </xf>
    <xf numFmtId="0" fontId="1" fillId="0" borderId="0" xfId="0" applyFont="1" applyFill="1" applyBorder="1" applyAlignment="1">
      <alignment wrapText="1"/>
    </xf>
    <xf numFmtId="0" fontId="2" fillId="0" borderId="0" xfId="0" applyFont="1" applyFill="1" applyBorder="1" applyAlignment="1">
      <alignment wrapText="1"/>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168" fontId="1" fillId="0" borderId="3" xfId="0" applyNumberFormat="1" applyFont="1" applyFill="1" applyBorder="1"/>
    <xf numFmtId="2" fontId="1" fillId="0" borderId="0" xfId="0" applyNumberFormat="1" applyFont="1" applyFill="1"/>
    <xf numFmtId="168" fontId="14" fillId="0" borderId="14" xfId="0" applyNumberFormat="1" applyFont="1" applyFill="1" applyBorder="1"/>
    <xf numFmtId="168" fontId="14" fillId="0" borderId="3" xfId="0" applyNumberFormat="1" applyFont="1" applyFill="1" applyBorder="1"/>
    <xf numFmtId="168" fontId="13" fillId="0" borderId="14" xfId="0" applyNumberFormat="1" applyFont="1" applyFill="1" applyBorder="1"/>
    <xf numFmtId="0" fontId="14" fillId="0" borderId="0" xfId="0" applyFont="1" applyFill="1"/>
    <xf numFmtId="168" fontId="2" fillId="0" borderId="15" xfId="0" applyNumberFormat="1" applyFont="1" applyFill="1" applyBorder="1"/>
    <xf numFmtId="3" fontId="23" fillId="0" borderId="0" xfId="0" applyNumberFormat="1" applyFont="1" applyFill="1"/>
    <xf numFmtId="15" fontId="23" fillId="0" borderId="0" xfId="0" applyNumberFormat="1" applyFont="1" applyFill="1"/>
    <xf numFmtId="0" fontId="0" fillId="0" borderId="0" xfId="0" applyFont="1" applyFill="1"/>
    <xf numFmtId="0" fontId="0" fillId="0" borderId="0" xfId="0" applyFont="1" applyFill="1" applyAlignment="1">
      <alignment horizontal="center" vertical="center"/>
    </xf>
    <xf numFmtId="168" fontId="1" fillId="0" borderId="11" xfId="1" applyNumberFormat="1" applyFont="1" applyFill="1" applyBorder="1" applyAlignment="1">
      <alignment horizontal="right"/>
    </xf>
    <xf numFmtId="0" fontId="0" fillId="0" borderId="14" xfId="0" applyFont="1" applyFill="1" applyBorder="1"/>
    <xf numFmtId="0" fontId="11" fillId="0" borderId="0" xfId="0" applyFont="1" applyFill="1"/>
    <xf numFmtId="168" fontId="0" fillId="0" borderId="0" xfId="0" applyNumberFormat="1" applyFont="1" applyFill="1" applyAlignment="1">
      <alignment horizontal="right"/>
    </xf>
    <xf numFmtId="168" fontId="11" fillId="0" borderId="0" xfId="0" applyNumberFormat="1" applyFont="1" applyFill="1" applyAlignment="1">
      <alignment horizontal="right"/>
    </xf>
    <xf numFmtId="0" fontId="0" fillId="0" borderId="5" xfId="0" applyFont="1" applyFill="1" applyBorder="1"/>
    <xf numFmtId="168" fontId="0" fillId="0" borderId="5" xfId="0" applyNumberFormat="1" applyFont="1" applyFill="1" applyBorder="1" applyAlignment="1">
      <alignment horizontal="right"/>
    </xf>
    <xf numFmtId="168" fontId="0" fillId="0" borderId="5" xfId="0" applyNumberFormat="1" applyFont="1" applyFill="1" applyBorder="1"/>
    <xf numFmtId="168" fontId="2" fillId="0" borderId="5" xfId="0" applyNumberFormat="1" applyFont="1" applyFill="1" applyBorder="1" applyAlignment="1">
      <alignment horizontal="right"/>
    </xf>
    <xf numFmtId="0" fontId="13" fillId="0" borderId="0" xfId="0" applyFont="1" applyFill="1" applyBorder="1" applyAlignment="1"/>
    <xf numFmtId="168" fontId="14" fillId="0" borderId="0" xfId="0" applyNumberFormat="1" applyFont="1" applyFill="1" applyAlignment="1">
      <alignment horizontal="right"/>
    </xf>
    <xf numFmtId="168" fontId="14" fillId="0" borderId="0" xfId="0" applyNumberFormat="1" applyFont="1" applyFill="1"/>
    <xf numFmtId="168" fontId="14" fillId="0" borderId="0" xfId="0" applyNumberFormat="1" applyFont="1" applyFill="1" applyAlignment="1">
      <alignment horizontal="center" vertical="center"/>
    </xf>
    <xf numFmtId="0" fontId="14" fillId="0" borderId="0" xfId="0" applyFont="1" applyFill="1" applyAlignment="1">
      <alignment horizontal="center" vertical="center"/>
    </xf>
    <xf numFmtId="0" fontId="14" fillId="0" borderId="5" xfId="0" applyFont="1" applyFill="1" applyBorder="1" applyAlignment="1">
      <alignment wrapText="1"/>
    </xf>
    <xf numFmtId="168" fontId="1" fillId="0" borderId="13" xfId="0" applyNumberFormat="1" applyFont="1" applyFill="1" applyBorder="1" applyAlignment="1">
      <alignment horizontal="right"/>
    </xf>
    <xf numFmtId="168" fontId="1" fillId="0" borderId="14" xfId="0" applyNumberFormat="1" applyFont="1" applyFill="1" applyBorder="1" applyAlignment="1">
      <alignment horizontal="right"/>
    </xf>
    <xf numFmtId="168" fontId="2" fillId="0" borderId="0" xfId="0" applyNumberFormat="1" applyFont="1" applyFill="1"/>
    <xf numFmtId="0" fontId="14" fillId="0" borderId="0" xfId="0" applyFont="1" applyFill="1" applyAlignment="1">
      <alignment horizontal="left" wrapText="1"/>
    </xf>
    <xf numFmtId="0" fontId="11" fillId="0" borderId="0" xfId="0" applyFont="1" applyFill="1" applyAlignment="1">
      <alignment horizontal="left" wrapText="1"/>
    </xf>
    <xf numFmtId="168" fontId="0" fillId="0" borderId="0" xfId="0" applyNumberFormat="1" applyFont="1" applyFill="1" applyAlignment="1">
      <alignment horizontal="center" vertical="center"/>
    </xf>
    <xf numFmtId="0" fontId="0" fillId="0" borderId="5" xfId="0" applyFont="1" applyFill="1" applyBorder="1" applyAlignment="1">
      <alignment wrapText="1"/>
    </xf>
    <xf numFmtId="168" fontId="0" fillId="0" borderId="0" xfId="0" applyNumberFormat="1" applyFill="1"/>
    <xf numFmtId="49" fontId="0" fillId="0" borderId="13" xfId="0" applyNumberFormat="1" applyFont="1" applyFill="1" applyBorder="1" applyAlignment="1">
      <alignment vertical="top" wrapText="1"/>
    </xf>
    <xf numFmtId="0" fontId="0" fillId="0" borderId="14" xfId="0" applyFont="1" applyFill="1" applyBorder="1" applyAlignment="1"/>
    <xf numFmtId="0" fontId="0" fillId="0" borderId="0" xfId="0" applyNumberFormat="1" applyFont="1" applyFill="1" applyAlignment="1">
      <alignment horizontal="center"/>
    </xf>
    <xf numFmtId="49" fontId="0" fillId="0" borderId="14" xfId="0" applyNumberFormat="1" applyFont="1" applyFill="1" applyBorder="1" applyAlignment="1">
      <alignment vertical="top" wrapText="1"/>
    </xf>
    <xf numFmtId="0" fontId="0" fillId="0" borderId="13" xfId="0" applyFont="1" applyFill="1" applyBorder="1" applyAlignment="1">
      <alignment wrapText="1"/>
    </xf>
    <xf numFmtId="0" fontId="0" fillId="0" borderId="13" xfId="0" applyFill="1" applyBorder="1" applyAlignment="1">
      <alignment wrapText="1"/>
    </xf>
    <xf numFmtId="168" fontId="0" fillId="0" borderId="0" xfId="0" applyNumberFormat="1" applyFont="1" applyFill="1" applyBorder="1"/>
    <xf numFmtId="168" fontId="0" fillId="0" borderId="0" xfId="0" applyNumberFormat="1" applyFont="1" applyFill="1" applyBorder="1" applyAlignment="1"/>
    <xf numFmtId="49" fontId="14" fillId="0" borderId="14" xfId="0" applyNumberFormat="1" applyFont="1" applyFill="1" applyBorder="1" applyAlignment="1">
      <alignment vertical="top"/>
    </xf>
    <xf numFmtId="0" fontId="2" fillId="0" borderId="0" xfId="0" applyFont="1" applyFill="1" applyBorder="1" applyAlignment="1">
      <alignment horizontal="center"/>
    </xf>
    <xf numFmtId="0" fontId="2" fillId="0" borderId="0" xfId="0" applyNumberFormat="1" applyFont="1" applyFill="1" applyBorder="1" applyAlignment="1">
      <alignment horizontal="center"/>
    </xf>
    <xf numFmtId="168" fontId="2" fillId="0" borderId="0" xfId="0" applyNumberFormat="1" applyFont="1" applyFill="1" applyBorder="1" applyAlignment="1">
      <alignment horizontal="center"/>
    </xf>
    <xf numFmtId="168" fontId="11" fillId="0" borderId="0" xfId="0" applyNumberFormat="1" applyFont="1" applyFill="1" applyBorder="1"/>
    <xf numFmtId="0" fontId="11" fillId="0" borderId="13" xfId="0" applyFont="1" applyFill="1" applyBorder="1"/>
    <xf numFmtId="0" fontId="11" fillId="0" borderId="14" xfId="0" applyFont="1" applyFill="1" applyBorder="1"/>
    <xf numFmtId="0" fontId="11" fillId="0" borderId="15" xfId="0" applyFont="1" applyFill="1" applyBorder="1"/>
    <xf numFmtId="0" fontId="11" fillId="0" borderId="0" xfId="0" applyNumberFormat="1" applyFont="1" applyFill="1" applyAlignment="1">
      <alignment horizontal="center"/>
    </xf>
    <xf numFmtId="0" fontId="2" fillId="0" borderId="5" xfId="0" applyNumberFormat="1" applyFont="1" applyFill="1" applyBorder="1" applyAlignment="1">
      <alignment horizontal="center"/>
    </xf>
    <xf numFmtId="168" fontId="14" fillId="0" borderId="13" xfId="0" applyNumberFormat="1" applyFont="1" applyFill="1" applyBorder="1"/>
    <xf numFmtId="168" fontId="14" fillId="0" borderId="15" xfId="0" applyNumberFormat="1" applyFont="1" applyFill="1" applyBorder="1"/>
    <xf numFmtId="168" fontId="0" fillId="0" borderId="5" xfId="0" applyNumberFormat="1" applyFill="1" applyBorder="1" applyAlignment="1">
      <alignment horizontal="center" vertical="center" wrapText="1"/>
    </xf>
    <xf numFmtId="168" fontId="0" fillId="0" borderId="3" xfId="0" applyNumberFormat="1" applyFill="1" applyBorder="1" applyAlignment="1">
      <alignment horizontal="center" vertical="center" wrapText="1"/>
    </xf>
    <xf numFmtId="168" fontId="0" fillId="0" borderId="0" xfId="0" applyNumberFormat="1" applyFill="1" applyBorder="1" applyAlignment="1">
      <alignment horizontal="center" vertical="center" wrapText="1"/>
    </xf>
    <xf numFmtId="0" fontId="27" fillId="0" borderId="14" xfId="0" applyFont="1" applyFill="1" applyBorder="1" applyAlignment="1">
      <alignment wrapText="1"/>
    </xf>
    <xf numFmtId="168" fontId="11" fillId="0" borderId="13" xfId="0" applyNumberFormat="1" applyFont="1" applyFill="1" applyBorder="1"/>
    <xf numFmtId="168" fontId="11" fillId="0" borderId="11" xfId="0" applyNumberFormat="1" applyFont="1" applyFill="1" applyBorder="1"/>
    <xf numFmtId="168" fontId="11" fillId="0" borderId="14" xfId="0" applyNumberFormat="1" applyFont="1" applyFill="1" applyBorder="1"/>
    <xf numFmtId="168" fontId="11" fillId="0" borderId="3" xfId="0" applyNumberFormat="1" applyFont="1" applyFill="1" applyBorder="1"/>
    <xf numFmtId="168" fontId="0" fillId="0" borderId="14" xfId="0" applyNumberFormat="1" applyFont="1" applyFill="1" applyBorder="1" applyAlignment="1">
      <alignment horizontal="center"/>
    </xf>
    <xf numFmtId="168" fontId="0" fillId="0" borderId="11" xfId="0" applyNumberFormat="1" applyFont="1" applyFill="1" applyBorder="1"/>
    <xf numFmtId="168" fontId="0" fillId="0" borderId="3" xfId="0" applyNumberFormat="1" applyFont="1" applyFill="1" applyBorder="1" applyAlignment="1">
      <alignment horizontal="center"/>
    </xf>
    <xf numFmtId="168" fontId="1" fillId="0" borderId="14" xfId="0" applyNumberFormat="1" applyFont="1" applyFill="1" applyBorder="1" applyAlignment="1">
      <alignment horizontal="center"/>
    </xf>
    <xf numFmtId="168" fontId="1" fillId="0" borderId="11" xfId="0" applyNumberFormat="1" applyFont="1" applyFill="1" applyBorder="1"/>
    <xf numFmtId="0" fontId="27" fillId="0" borderId="3" xfId="0" applyFont="1" applyFill="1" applyBorder="1" applyAlignment="1">
      <alignment wrapText="1"/>
    </xf>
    <xf numFmtId="168" fontId="0" fillId="0" borderId="14" xfId="0" applyNumberFormat="1" applyFill="1" applyBorder="1" applyAlignment="1">
      <alignment horizontal="center"/>
    </xf>
    <xf numFmtId="168" fontId="0" fillId="0" borderId="3" xfId="0" applyNumberFormat="1" applyFill="1" applyBorder="1" applyAlignment="1">
      <alignment horizontal="center"/>
    </xf>
    <xf numFmtId="0" fontId="1" fillId="0" borderId="0" xfId="0" applyFont="1" applyFill="1" applyBorder="1"/>
    <xf numFmtId="168" fontId="1" fillId="0" borderId="0" xfId="0" applyNumberFormat="1" applyFont="1" applyFill="1" applyBorder="1"/>
    <xf numFmtId="49" fontId="1" fillId="0" borderId="14" xfId="0" applyNumberFormat="1" applyFont="1" applyFill="1" applyBorder="1" applyAlignment="1">
      <alignment vertical="top" wrapText="1"/>
    </xf>
    <xf numFmtId="49" fontId="7" fillId="0" borderId="14" xfId="0" applyNumberFormat="1" applyFont="1" applyFill="1" applyBorder="1" applyAlignment="1">
      <alignment vertical="top" wrapText="1"/>
    </xf>
    <xf numFmtId="49" fontId="0" fillId="0" borderId="3" xfId="0" applyNumberFormat="1" applyFont="1" applyFill="1" applyBorder="1" applyAlignment="1">
      <alignment vertical="center" wrapText="1"/>
    </xf>
    <xf numFmtId="168" fontId="1" fillId="0" borderId="11" xfId="0" applyNumberFormat="1" applyFont="1" applyFill="1" applyBorder="1" applyAlignment="1">
      <alignment vertical="center"/>
    </xf>
    <xf numFmtId="168" fontId="0" fillId="0" borderId="14" xfId="0" applyNumberFormat="1" applyFill="1" applyBorder="1" applyAlignment="1">
      <alignment horizontal="center" vertical="center"/>
    </xf>
    <xf numFmtId="168" fontId="0" fillId="0" borderId="3" xfId="0" applyNumberFormat="1" applyFill="1" applyBorder="1" applyAlignment="1">
      <alignment horizontal="center" vertical="center"/>
    </xf>
    <xf numFmtId="168" fontId="1" fillId="0" borderId="0" xfId="0" applyNumberFormat="1" applyFont="1" applyFill="1" applyBorder="1" applyAlignment="1">
      <alignment vertical="center"/>
    </xf>
    <xf numFmtId="0" fontId="14" fillId="0" borderId="3" xfId="0" applyFont="1" applyFill="1" applyBorder="1" applyAlignment="1">
      <alignment wrapText="1"/>
    </xf>
    <xf numFmtId="168" fontId="1" fillId="0" borderId="12" xfId="0" applyNumberFormat="1" applyFont="1" applyFill="1" applyBorder="1"/>
    <xf numFmtId="168" fontId="0" fillId="0" borderId="13" xfId="0" applyNumberFormat="1" applyFill="1" applyBorder="1" applyAlignment="1">
      <alignment horizontal="center"/>
    </xf>
    <xf numFmtId="168" fontId="2" fillId="0" borderId="2" xfId="0" applyNumberFormat="1" applyFont="1" applyFill="1" applyBorder="1"/>
    <xf numFmtId="168" fontId="1" fillId="0" borderId="2" xfId="0" applyNumberFormat="1" applyFont="1" applyFill="1" applyBorder="1"/>
    <xf numFmtId="168" fontId="0" fillId="0" borderId="0" xfId="0" applyNumberFormat="1" applyFill="1" applyBorder="1" applyAlignment="1">
      <alignment horizontal="center"/>
    </xf>
    <xf numFmtId="168" fontId="0" fillId="0" borderId="5" xfId="0" applyNumberFormat="1" applyFill="1" applyBorder="1" applyAlignment="1">
      <alignment horizontal="center"/>
    </xf>
    <xf numFmtId="0" fontId="0" fillId="0" borderId="2" xfId="0" applyFont="1" applyFill="1" applyBorder="1"/>
    <xf numFmtId="0" fontId="0" fillId="0" borderId="13" xfId="0" applyFont="1" applyFill="1" applyBorder="1"/>
    <xf numFmtId="0" fontId="0" fillId="0" borderId="0" xfId="0" applyFont="1" applyFill="1" applyBorder="1" applyAlignment="1">
      <alignment wrapText="1"/>
    </xf>
    <xf numFmtId="0" fontId="0" fillId="0" borderId="0" xfId="0" applyFill="1" applyBorder="1" applyAlignment="1">
      <alignment vertical="center"/>
    </xf>
    <xf numFmtId="0" fontId="0" fillId="0" borderId="13" xfId="0" applyFill="1" applyBorder="1" applyAlignment="1">
      <alignment vertical="center"/>
    </xf>
    <xf numFmtId="0" fontId="0" fillId="0" borderId="14" xfId="0" applyFill="1" applyBorder="1" applyAlignment="1">
      <alignment vertical="center"/>
    </xf>
    <xf numFmtId="0" fontId="0" fillId="0" borderId="14" xfId="0" applyFill="1" applyBorder="1" applyAlignment="1"/>
    <xf numFmtId="49" fontId="0" fillId="0" borderId="14" xfId="0" applyNumberFormat="1" applyFill="1" applyBorder="1" applyAlignment="1">
      <alignment vertical="top"/>
    </xf>
    <xf numFmtId="49" fontId="0" fillId="0" borderId="0" xfId="0" applyNumberFormat="1" applyFill="1" applyBorder="1" applyAlignment="1">
      <alignment vertical="top"/>
    </xf>
    <xf numFmtId="49" fontId="11" fillId="0" borderId="14" xfId="0" applyNumberFormat="1" applyFont="1" applyFill="1" applyBorder="1" applyAlignment="1">
      <alignment vertical="top" wrapText="1"/>
    </xf>
    <xf numFmtId="0" fontId="0" fillId="0" borderId="0" xfId="0" applyFont="1" applyFill="1" applyBorder="1"/>
    <xf numFmtId="0" fontId="0" fillId="0" borderId="0" xfId="0" applyFill="1" applyBorder="1" applyAlignment="1"/>
    <xf numFmtId="0" fontId="14" fillId="0" borderId="13" xfId="4" applyNumberFormat="1" applyFont="1" applyFill="1" applyBorder="1" applyAlignment="1">
      <alignment horizontal="center" vertical="center"/>
    </xf>
    <xf numFmtId="0" fontId="0" fillId="0" borderId="0" xfId="0" applyFont="1" applyFill="1" applyAlignment="1">
      <alignment wrapText="1"/>
    </xf>
    <xf numFmtId="173" fontId="0" fillId="0" borderId="14" xfId="4" applyNumberFormat="1" applyFont="1" applyFill="1" applyBorder="1" applyAlignment="1">
      <alignment horizontal="center" vertical="center"/>
    </xf>
    <xf numFmtId="0" fontId="14" fillId="0" borderId="14" xfId="4" applyNumberFormat="1" applyFont="1" applyFill="1" applyBorder="1" applyAlignment="1">
      <alignment horizontal="center" vertical="center" wrapText="1"/>
    </xf>
    <xf numFmtId="0" fontId="1" fillId="0" borderId="14" xfId="4" applyNumberFormat="1" applyFont="1" applyFill="1" applyBorder="1" applyAlignment="1">
      <alignment horizontal="center" vertical="center" wrapText="1"/>
    </xf>
    <xf numFmtId="173" fontId="14" fillId="0" borderId="14" xfId="4" applyNumberFormat="1" applyFont="1" applyFill="1" applyBorder="1" applyAlignment="1">
      <alignment horizontal="center"/>
    </xf>
    <xf numFmtId="0" fontId="1" fillId="0" borderId="13" xfId="4" applyNumberFormat="1" applyFont="1" applyFill="1" applyBorder="1" applyAlignment="1">
      <alignment horizontal="center" vertical="center" wrapText="1"/>
    </xf>
    <xf numFmtId="0" fontId="1" fillId="0" borderId="15" xfId="4" applyNumberFormat="1" applyFont="1" applyFill="1" applyBorder="1" applyAlignment="1">
      <alignment horizontal="center" vertical="center" wrapText="1"/>
    </xf>
    <xf numFmtId="0" fontId="0" fillId="0" borderId="14" xfId="4" applyNumberFormat="1" applyFont="1" applyFill="1" applyBorder="1" applyAlignment="1">
      <alignment horizontal="center" vertical="center" wrapText="1"/>
    </xf>
    <xf numFmtId="0" fontId="2" fillId="0" borderId="15" xfId="1" applyNumberFormat="1" applyFont="1" applyFill="1" applyBorder="1" applyAlignment="1">
      <alignment horizontal="center" vertical="center"/>
    </xf>
    <xf numFmtId="0" fontId="0" fillId="0" borderId="13" xfId="4" applyNumberFormat="1" applyFont="1" applyFill="1" applyBorder="1" applyAlignment="1">
      <alignment horizontal="center" vertical="center" wrapText="1"/>
    </xf>
    <xf numFmtId="0" fontId="2" fillId="0" borderId="15" xfId="1" applyNumberFormat="1" applyFont="1" applyFill="1" applyBorder="1" applyAlignment="1">
      <alignment horizontal="center" vertical="center" wrapText="1"/>
    </xf>
    <xf numFmtId="173" fontId="0" fillId="0" borderId="14" xfId="4" applyNumberFormat="1" applyFont="1" applyFill="1" applyBorder="1" applyAlignment="1">
      <alignment horizontal="center" vertical="center" wrapText="1"/>
    </xf>
    <xf numFmtId="0" fontId="0" fillId="0" borderId="3" xfId="0" applyNumberFormat="1" applyBorder="1" applyAlignment="1">
      <alignment horizontal="center" vertical="center" wrapText="1"/>
    </xf>
    <xf numFmtId="0" fontId="0" fillId="0" borderId="3" xfId="0" applyNumberFormat="1" applyFont="1" applyBorder="1" applyAlignment="1">
      <alignment horizontal="center" vertical="center" wrapText="1"/>
    </xf>
    <xf numFmtId="0" fontId="11" fillId="0" borderId="3" xfId="0" applyNumberFormat="1" applyFont="1" applyBorder="1" applyAlignment="1">
      <alignment horizontal="center" vertical="center" wrapText="1"/>
    </xf>
    <xf numFmtId="173" fontId="0" fillId="0" borderId="3" xfId="0" applyNumberFormat="1" applyFont="1" applyBorder="1" applyAlignment="1">
      <alignment horizontal="center" vertical="center" wrapText="1"/>
    </xf>
    <xf numFmtId="0" fontId="0" fillId="0" borderId="14" xfId="0" applyNumberFormat="1" applyBorder="1" applyAlignment="1">
      <alignment horizontal="center" wrapText="1"/>
    </xf>
    <xf numFmtId="173" fontId="1" fillId="0" borderId="14" xfId="0" applyNumberFormat="1" applyFont="1" applyBorder="1" applyAlignment="1">
      <alignment horizontal="center" wrapText="1"/>
    </xf>
    <xf numFmtId="173" fontId="0" fillId="0" borderId="11" xfId="4" applyNumberFormat="1" applyFont="1" applyFill="1" applyBorder="1" applyAlignment="1">
      <alignment horizontal="center" vertical="center"/>
    </xf>
    <xf numFmtId="0" fontId="0" fillId="0" borderId="14" xfId="0" applyBorder="1" applyAlignment="1">
      <alignment vertical="center" wrapText="1"/>
    </xf>
    <xf numFmtId="0" fontId="0" fillId="0" borderId="14" xfId="0" applyBorder="1" applyAlignment="1">
      <alignment horizontal="center" vertical="center" wrapText="1"/>
    </xf>
    <xf numFmtId="0" fontId="0" fillId="0" borderId="14" xfId="0" applyFont="1" applyBorder="1" applyAlignment="1">
      <alignment horizontal="center" vertical="center" wrapText="1"/>
    </xf>
    <xf numFmtId="0" fontId="12" fillId="0" borderId="0" xfId="0" applyFont="1" applyFill="1" applyAlignment="1">
      <alignment wrapText="1"/>
    </xf>
    <xf numFmtId="0" fontId="14" fillId="0" borderId="0" xfId="4" applyFont="1" applyFill="1" applyAlignment="1">
      <alignment vertical="center" wrapText="1"/>
    </xf>
    <xf numFmtId="0" fontId="0" fillId="0" borderId="0" xfId="0" applyFill="1" applyAlignment="1">
      <alignment wrapText="1"/>
    </xf>
    <xf numFmtId="0" fontId="14" fillId="0" borderId="0" xfId="4" applyFont="1" applyFill="1" applyBorder="1" applyAlignment="1">
      <alignment wrapText="1"/>
    </xf>
    <xf numFmtId="0" fontId="14" fillId="0" borderId="0" xfId="4" applyFont="1" applyFill="1" applyAlignment="1">
      <alignment vertical="top" wrapText="1"/>
    </xf>
    <xf numFmtId="0" fontId="0" fillId="0" borderId="0" xfId="0" applyBorder="1" applyAlignment="1">
      <alignment vertical="top" wrapText="1"/>
    </xf>
    <xf numFmtId="0" fontId="2" fillId="0" borderId="5" xfId="0" applyFont="1" applyFill="1" applyBorder="1" applyAlignment="1">
      <alignment horizontal="center" vertical="center" wrapText="1"/>
    </xf>
    <xf numFmtId="49" fontId="2" fillId="0" borderId="8" xfId="0" applyNumberFormat="1" applyFont="1" applyBorder="1" applyAlignment="1">
      <alignment horizontal="center" vertical="top" wrapText="1"/>
    </xf>
    <xf numFmtId="0" fontId="13" fillId="0" borderId="0" xfId="4" applyFont="1" applyFill="1" applyBorder="1" applyAlignment="1">
      <alignment horizontal="center"/>
    </xf>
    <xf numFmtId="16" fontId="2" fillId="0" borderId="8" xfId="4" applyNumberFormat="1" applyFont="1" applyFill="1" applyBorder="1" applyAlignment="1">
      <alignment horizontal="center" vertical="center"/>
    </xf>
    <xf numFmtId="0" fontId="2" fillId="0" borderId="0" xfId="0" applyFont="1" applyBorder="1" applyAlignment="1">
      <alignment horizontal="center"/>
    </xf>
    <xf numFmtId="0" fontId="20" fillId="0" borderId="0" xfId="9" applyFont="1" applyFill="1" applyBorder="1" applyAlignment="1">
      <alignment horizontal="center"/>
    </xf>
    <xf numFmtId="0" fontId="2" fillId="0" borderId="0" xfId="0" applyFont="1" applyAlignment="1">
      <alignment horizontal="center"/>
    </xf>
    <xf numFmtId="0" fontId="2" fillId="0" borderId="0" xfId="4" applyFont="1" applyFill="1" applyBorder="1" applyAlignment="1">
      <alignment horizontal="center"/>
    </xf>
    <xf numFmtId="168" fontId="1" fillId="2" borderId="0" xfId="0" applyNumberFormat="1" applyFont="1" applyFill="1"/>
    <xf numFmtId="2" fontId="0" fillId="0" borderId="14" xfId="0" applyNumberFormat="1" applyBorder="1"/>
    <xf numFmtId="174" fontId="1" fillId="0" borderId="0" xfId="12" applyNumberFormat="1" applyFont="1" applyFill="1"/>
    <xf numFmtId="0" fontId="0" fillId="2" borderId="0" xfId="0" applyFill="1" applyBorder="1"/>
    <xf numFmtId="49" fontId="2" fillId="0" borderId="15" xfId="0" applyNumberFormat="1" applyFont="1" applyBorder="1" applyAlignment="1">
      <alignment horizontal="center" vertical="center" wrapText="1"/>
    </xf>
    <xf numFmtId="16" fontId="2" fillId="0" borderId="0" xfId="4" applyNumberFormat="1" applyFont="1" applyFill="1" applyBorder="1" applyAlignment="1">
      <alignment horizontal="center" vertical="center"/>
    </xf>
    <xf numFmtId="2" fontId="0" fillId="0" borderId="5" xfId="0" applyNumberFormat="1" applyBorder="1"/>
    <xf numFmtId="2" fontId="2" fillId="0" borderId="15" xfId="0" applyNumberFormat="1" applyFont="1" applyBorder="1" applyAlignment="1">
      <alignment wrapText="1"/>
    </xf>
    <xf numFmtId="2" fontId="2" fillId="0" borderId="14" xfId="0" applyNumberFormat="1" applyFont="1" applyBorder="1"/>
    <xf numFmtId="2" fontId="0" fillId="0" borderId="5" xfId="0" applyNumberFormat="1" applyBorder="1" applyAlignment="1">
      <alignment wrapText="1"/>
    </xf>
    <xf numFmtId="2" fontId="0" fillId="0" borderId="11" xfId="0" applyNumberFormat="1" applyBorder="1"/>
    <xf numFmtId="170" fontId="2" fillId="0" borderId="5" xfId="0" applyNumberFormat="1" applyFont="1" applyBorder="1" applyAlignment="1">
      <alignment horizontal="center" wrapText="1"/>
    </xf>
    <xf numFmtId="175" fontId="0" fillId="0" borderId="13" xfId="0" applyNumberFormat="1" applyFont="1" applyBorder="1" applyAlignment="1">
      <alignment horizontal="left" vertical="center"/>
    </xf>
    <xf numFmtId="175" fontId="0" fillId="0" borderId="14" xfId="0" applyNumberFormat="1" applyFont="1" applyBorder="1" applyAlignment="1">
      <alignment horizontal="left" vertical="center"/>
    </xf>
    <xf numFmtId="2" fontId="20" fillId="0" borderId="0" xfId="9" applyNumberFormat="1" applyFont="1" applyFill="1" applyBorder="1" applyAlignment="1">
      <alignment horizontal="center"/>
    </xf>
    <xf numFmtId="2" fontId="28" fillId="0" borderId="0" xfId="9" applyNumberFormat="1" applyFont="1" applyFill="1"/>
    <xf numFmtId="2" fontId="14" fillId="0" borderId="0" xfId="0" applyNumberFormat="1" applyFont="1" applyFill="1" applyBorder="1" applyAlignment="1">
      <alignment horizontal="right"/>
    </xf>
    <xf numFmtId="2" fontId="13" fillId="0" borderId="5" xfId="14" applyNumberFormat="1" applyFont="1" applyFill="1" applyBorder="1" applyAlignment="1">
      <alignment horizontal="center" vertical="top" wrapText="1"/>
    </xf>
    <xf numFmtId="2" fontId="14" fillId="0" borderId="14" xfId="9" applyNumberFormat="1" applyFont="1" applyFill="1" applyBorder="1" applyAlignment="1">
      <alignment horizontal="center"/>
    </xf>
    <xf numFmtId="2" fontId="14" fillId="0" borderId="14" xfId="14" applyNumberFormat="1" applyFont="1" applyFill="1" applyBorder="1"/>
    <xf numFmtId="2" fontId="14" fillId="0" borderId="15" xfId="14" applyNumberFormat="1" applyFont="1" applyFill="1" applyBorder="1"/>
    <xf numFmtId="2" fontId="13" fillId="0" borderId="13" xfId="14" applyNumberFormat="1" applyFont="1" applyFill="1" applyBorder="1"/>
    <xf numFmtId="2" fontId="13" fillId="0" borderId="14" xfId="14" applyNumberFormat="1" applyFont="1" applyFill="1" applyBorder="1"/>
    <xf numFmtId="2" fontId="13" fillId="0" borderId="5" xfId="14" applyNumberFormat="1" applyFont="1" applyFill="1" applyBorder="1"/>
    <xf numFmtId="2" fontId="13" fillId="0" borderId="11" xfId="14" applyNumberFormat="1" applyFont="1" applyFill="1" applyBorder="1"/>
    <xf numFmtId="2" fontId="14" fillId="0" borderId="11" xfId="14" applyNumberFormat="1" applyFont="1" applyFill="1" applyBorder="1"/>
    <xf numFmtId="2" fontId="14" fillId="0" borderId="14" xfId="14" applyNumberFormat="1" applyFont="1" applyBorder="1"/>
    <xf numFmtId="2" fontId="14" fillId="0" borderId="11" xfId="14" applyNumberFormat="1" applyFont="1" applyBorder="1"/>
    <xf numFmtId="2" fontId="14" fillId="0" borderId="13" xfId="14" applyNumberFormat="1" applyFont="1" applyFill="1" applyBorder="1"/>
    <xf numFmtId="2" fontId="14" fillId="0" borderId="14" xfId="1" applyNumberFormat="1" applyFont="1" applyFill="1" applyBorder="1"/>
    <xf numFmtId="2" fontId="14" fillId="0" borderId="15" xfId="1" applyNumberFormat="1" applyFont="1" applyFill="1" applyBorder="1"/>
    <xf numFmtId="2" fontId="31" fillId="0" borderId="0" xfId="14" applyNumberFormat="1" applyFont="1" applyFill="1" applyBorder="1"/>
    <xf numFmtId="2" fontId="28" fillId="0" borderId="0" xfId="4" applyNumberFormat="1" applyFont="1" applyFill="1"/>
    <xf numFmtId="2" fontId="28" fillId="0" borderId="0" xfId="9" applyNumberFormat="1" applyFont="1" applyFill="1" applyAlignment="1"/>
    <xf numFmtId="168" fontId="14" fillId="0" borderId="14" xfId="14" applyNumberFormat="1" applyFont="1" applyFill="1" applyBorder="1"/>
    <xf numFmtId="0" fontId="24" fillId="0" borderId="0" xfId="0" applyFont="1" applyAlignment="1">
      <alignment horizontal="left" wrapText="1"/>
    </xf>
    <xf numFmtId="0" fontId="2" fillId="0" borderId="8" xfId="0" applyFont="1" applyBorder="1" applyAlignment="1">
      <alignment horizontal="left" wrapText="1"/>
    </xf>
    <xf numFmtId="0" fontId="2" fillId="0" borderId="0" xfId="0" applyFont="1" applyBorder="1" applyAlignment="1">
      <alignment horizontal="left" wrapText="1"/>
    </xf>
    <xf numFmtId="0" fontId="2" fillId="0" borderId="13" xfId="0" applyFont="1" applyBorder="1" applyAlignment="1">
      <alignment horizontal="center" wrapText="1"/>
    </xf>
    <xf numFmtId="170" fontId="2" fillId="0" borderId="13" xfId="0" applyNumberFormat="1" applyFont="1" applyBorder="1" applyAlignment="1">
      <alignment horizontal="center" wrapText="1"/>
    </xf>
    <xf numFmtId="0" fontId="0" fillId="0" borderId="2" xfId="0" applyBorder="1" applyAlignment="1">
      <alignment wrapText="1"/>
    </xf>
    <xf numFmtId="164" fontId="0" fillId="0" borderId="13" xfId="18" applyFont="1" applyBorder="1" applyAlignment="1">
      <alignment wrapText="1"/>
    </xf>
    <xf numFmtId="170" fontId="0" fillId="0" borderId="13" xfId="0" applyNumberFormat="1" applyBorder="1" applyAlignment="1">
      <alignment wrapText="1"/>
    </xf>
    <xf numFmtId="0" fontId="0" fillId="0" borderId="3" xfId="0" applyBorder="1" applyAlignment="1">
      <alignment vertical="center" wrapText="1"/>
    </xf>
    <xf numFmtId="164" fontId="0" fillId="0" borderId="14" xfId="18" applyFont="1" applyBorder="1" applyAlignment="1">
      <alignment vertical="center" wrapText="1"/>
    </xf>
    <xf numFmtId="170" fontId="0" fillId="0" borderId="14" xfId="0" applyNumberFormat="1" applyBorder="1" applyAlignment="1">
      <alignment vertical="center" wrapText="1"/>
    </xf>
    <xf numFmtId="0" fontId="0" fillId="0" borderId="0" xfId="0" applyAlignment="1">
      <alignment vertical="center" wrapText="1"/>
    </xf>
    <xf numFmtId="0" fontId="0" fillId="0" borderId="3" xfId="0" applyBorder="1" applyAlignment="1">
      <alignment wrapText="1"/>
    </xf>
    <xf numFmtId="164" fontId="0" fillId="0" borderId="14" xfId="18" applyFont="1" applyBorder="1" applyAlignment="1">
      <alignment wrapText="1"/>
    </xf>
    <xf numFmtId="170" fontId="0" fillId="0" borderId="14" xfId="0" applyNumberFormat="1" applyBorder="1" applyAlignment="1">
      <alignment wrapText="1"/>
    </xf>
    <xf numFmtId="164" fontId="2" fillId="0" borderId="5" xfId="18" applyFont="1" applyBorder="1" applyAlignment="1">
      <alignment wrapText="1"/>
    </xf>
    <xf numFmtId="170" fontId="2" fillId="0" borderId="5" xfId="0" applyNumberFormat="1" applyFont="1" applyBorder="1" applyAlignment="1">
      <alignment wrapText="1"/>
    </xf>
    <xf numFmtId="0" fontId="2" fillId="0" borderId="0" xfId="0" applyFont="1" applyAlignment="1">
      <alignment horizontal="center" wrapText="1"/>
    </xf>
    <xf numFmtId="170" fontId="0" fillId="0" borderId="0" xfId="0" applyNumberFormat="1" applyAlignment="1">
      <alignment wrapText="1"/>
    </xf>
    <xf numFmtId="0" fontId="0" fillId="2" borderId="0" xfId="0" applyFill="1" applyAlignment="1">
      <alignment wrapText="1"/>
    </xf>
    <xf numFmtId="0" fontId="2" fillId="0" borderId="0" xfId="0" applyFont="1" applyFill="1" applyAlignment="1">
      <alignment horizontal="center"/>
    </xf>
    <xf numFmtId="0" fontId="39" fillId="0" borderId="0" xfId="0" applyFont="1"/>
    <xf numFmtId="168" fontId="2" fillId="0" borderId="0" xfId="0" applyNumberFormat="1" applyFont="1" applyFill="1" applyAlignment="1">
      <alignment horizontal="center"/>
    </xf>
    <xf numFmtId="0" fontId="39" fillId="0" borderId="0" xfId="0" applyFont="1" applyAlignment="1"/>
    <xf numFmtId="0" fontId="0" fillId="0" borderId="14" xfId="0" applyBorder="1" applyAlignment="1">
      <alignment wrapText="1"/>
    </xf>
    <xf numFmtId="0" fontId="2" fillId="0" borderId="5" xfId="0" applyFont="1" applyFill="1" applyBorder="1" applyAlignment="1">
      <alignment horizontal="center" vertical="center" wrapText="1"/>
    </xf>
    <xf numFmtId="0" fontId="21" fillId="0" borderId="0" xfId="4" applyFont="1" applyFill="1" applyBorder="1" applyAlignment="1">
      <alignment horizontal="center"/>
    </xf>
    <xf numFmtId="0" fontId="2" fillId="0" borderId="0" xfId="0" applyFont="1" applyFill="1" applyAlignment="1">
      <alignment horizontal="center"/>
    </xf>
    <xf numFmtId="0" fontId="0" fillId="0" borderId="14" xfId="0" applyBorder="1" applyAlignment="1">
      <alignment wrapText="1"/>
    </xf>
    <xf numFmtId="2" fontId="0" fillId="0" borderId="5" xfId="12" applyNumberFormat="1" applyFont="1" applyFill="1" applyBorder="1" applyAlignment="1">
      <alignment horizontal="right" vertical="top"/>
    </xf>
    <xf numFmtId="2" fontId="0" fillId="0" borderId="5" xfId="12" applyNumberFormat="1" applyFont="1" applyBorder="1" applyAlignment="1">
      <alignment horizontal="right" vertical="top"/>
    </xf>
    <xf numFmtId="164" fontId="2" fillId="0" borderId="5" xfId="18" applyFont="1" applyBorder="1" applyAlignment="1">
      <alignment horizontal="center" vertical="center"/>
    </xf>
    <xf numFmtId="0" fontId="23" fillId="0" borderId="0" xfId="0" applyFont="1"/>
    <xf numFmtId="0" fontId="41" fillId="0" borderId="5" xfId="0" applyFont="1" applyFill="1" applyBorder="1" applyAlignment="1">
      <alignment horizontal="center" vertical="center" wrapText="1"/>
    </xf>
    <xf numFmtId="0" fontId="22" fillId="0" borderId="0" xfId="0" applyFont="1"/>
    <xf numFmtId="168" fontId="0" fillId="0" borderId="0" xfId="0" applyNumberFormat="1" applyFont="1" applyFill="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0" fontId="42" fillId="0" borderId="5" xfId="4" applyFont="1" applyFill="1" applyBorder="1" applyAlignment="1">
      <alignment horizontal="center" vertical="center" wrapText="1"/>
    </xf>
    <xf numFmtId="0" fontId="22" fillId="0" borderId="14" xfId="0" applyFont="1" applyFill="1" applyBorder="1" applyAlignment="1">
      <alignment wrapText="1"/>
    </xf>
    <xf numFmtId="168" fontId="22" fillId="0" borderId="14" xfId="0" applyNumberFormat="1" applyFont="1" applyFill="1" applyBorder="1"/>
    <xf numFmtId="168" fontId="22" fillId="0" borderId="3" xfId="0" applyNumberFormat="1" applyFont="1" applyFill="1" applyBorder="1"/>
    <xf numFmtId="168" fontId="43" fillId="0" borderId="13" xfId="0" applyNumberFormat="1" applyFont="1" applyFill="1" applyBorder="1"/>
    <xf numFmtId="0" fontId="28" fillId="0" borderId="14" xfId="0" applyFont="1" applyFill="1" applyBorder="1" applyAlignment="1">
      <alignment wrapText="1"/>
    </xf>
    <xf numFmtId="168" fontId="28" fillId="0" borderId="14" xfId="0" applyNumberFormat="1" applyFont="1" applyFill="1" applyBorder="1"/>
    <xf numFmtId="168" fontId="28" fillId="0" borderId="3" xfId="0" applyNumberFormat="1" applyFont="1" applyFill="1" applyBorder="1"/>
    <xf numFmtId="168" fontId="18" fillId="0" borderId="14" xfId="0" applyNumberFormat="1" applyFont="1" applyFill="1" applyBorder="1"/>
    <xf numFmtId="0" fontId="43" fillId="0" borderId="14" xfId="0" applyFont="1" applyFill="1" applyBorder="1" applyAlignment="1">
      <alignment wrapText="1"/>
    </xf>
    <xf numFmtId="168" fontId="43" fillId="0" borderId="14" xfId="0" applyNumberFormat="1" applyFont="1" applyFill="1" applyBorder="1"/>
    <xf numFmtId="0" fontId="43" fillId="0" borderId="15" xfId="0" applyFont="1" applyFill="1" applyBorder="1" applyAlignment="1">
      <alignment wrapText="1"/>
    </xf>
    <xf numFmtId="168" fontId="43" fillId="0" borderId="15" xfId="0" applyNumberFormat="1" applyFont="1" applyFill="1" applyBorder="1"/>
    <xf numFmtId="0" fontId="22" fillId="0" borderId="13" xfId="0" applyFont="1" applyFill="1" applyBorder="1" applyAlignment="1">
      <alignment wrapText="1"/>
    </xf>
    <xf numFmtId="168" fontId="22" fillId="0" borderId="13" xfId="0" applyNumberFormat="1" applyFont="1" applyFill="1" applyBorder="1"/>
    <xf numFmtId="168" fontId="43" fillId="0" borderId="5" xfId="0" applyNumberFormat="1" applyFont="1" applyFill="1" applyBorder="1"/>
    <xf numFmtId="168" fontId="18" fillId="0" borderId="5" xfId="4" applyNumberFormat="1" applyFont="1" applyFill="1" applyBorder="1" applyAlignment="1">
      <alignment horizontal="center" vertical="center" wrapText="1"/>
    </xf>
    <xf numFmtId="0" fontId="22" fillId="0" borderId="14" xfId="0" applyFont="1" applyFill="1" applyBorder="1"/>
    <xf numFmtId="0" fontId="28" fillId="0" borderId="5" xfId="0" applyFont="1" applyFill="1" applyBorder="1" applyAlignment="1">
      <alignment wrapText="1"/>
    </xf>
    <xf numFmtId="0" fontId="0" fillId="0" borderId="14" xfId="0" applyBorder="1" applyAlignment="1">
      <alignment wrapText="1"/>
    </xf>
    <xf numFmtId="0" fontId="7" fillId="0" borderId="5" xfId="0" applyFont="1" applyFill="1" applyBorder="1" applyAlignment="1"/>
    <xf numFmtId="0" fontId="1" fillId="0" borderId="5" xfId="0" applyFont="1" applyFill="1" applyBorder="1" applyAlignment="1">
      <alignment horizontal="center"/>
    </xf>
    <xf numFmtId="168" fontId="1" fillId="0" borderId="5" xfId="0" applyNumberFormat="1" applyFont="1" applyFill="1" applyBorder="1"/>
    <xf numFmtId="0" fontId="28" fillId="0" borderId="3" xfId="9" applyFont="1" applyFill="1" applyBorder="1"/>
    <xf numFmtId="0" fontId="28" fillId="0" borderId="14" xfId="4" applyFont="1" applyFill="1" applyBorder="1" applyAlignment="1">
      <alignment vertical="center" wrapText="1"/>
    </xf>
    <xf numFmtId="0" fontId="14" fillId="0" borderId="14" xfId="4" applyFont="1" applyFill="1" applyBorder="1" applyAlignment="1">
      <alignment vertical="center" wrapText="1"/>
    </xf>
    <xf numFmtId="0" fontId="44" fillId="0" borderId="14" xfId="4" applyFont="1" applyFill="1" applyBorder="1"/>
    <xf numFmtId="168" fontId="18" fillId="0" borderId="5" xfId="4" applyNumberFormat="1" applyFont="1" applyFill="1" applyBorder="1" applyAlignment="1">
      <alignment horizontal="center" wrapText="1"/>
    </xf>
    <xf numFmtId="0" fontId="1" fillId="0" borderId="2" xfId="4" applyFont="1" applyFill="1" applyBorder="1" applyAlignment="1">
      <alignment vertical="top" wrapText="1"/>
    </xf>
    <xf numFmtId="49" fontId="0" fillId="0" borderId="14" xfId="0" applyNumberFormat="1" applyFill="1" applyBorder="1" applyAlignment="1">
      <alignment vertical="top" wrapText="1"/>
    </xf>
    <xf numFmtId="0" fontId="1" fillId="0" borderId="13" xfId="4" applyFont="1" applyFill="1" applyBorder="1"/>
    <xf numFmtId="0" fontId="13" fillId="0" borderId="13" xfId="4" applyFont="1" applyFill="1" applyBorder="1"/>
    <xf numFmtId="0" fontId="13" fillId="0" borderId="14" xfId="4" applyFont="1" applyFill="1" applyBorder="1"/>
    <xf numFmtId="0" fontId="0" fillId="0" borderId="14" xfId="4" applyFont="1" applyFill="1" applyBorder="1" applyAlignment="1">
      <alignment wrapText="1"/>
    </xf>
    <xf numFmtId="0" fontId="14" fillId="0" borderId="13" xfId="4" applyFont="1" applyFill="1" applyBorder="1" applyAlignment="1">
      <alignment vertical="center"/>
    </xf>
    <xf numFmtId="0" fontId="0" fillId="0" borderId="14" xfId="0" applyBorder="1" applyAlignment="1">
      <alignment wrapText="1"/>
    </xf>
    <xf numFmtId="0" fontId="2" fillId="0" borderId="0" xfId="0" applyFont="1" applyFill="1" applyAlignment="1">
      <alignment horizontal="center"/>
    </xf>
    <xf numFmtId="168" fontId="2" fillId="0" borderId="0" xfId="0" applyNumberFormat="1" applyFont="1" applyFill="1" applyAlignment="1">
      <alignment horizontal="center"/>
    </xf>
    <xf numFmtId="0" fontId="19" fillId="0" borderId="0" xfId="4" applyFont="1" applyFill="1" applyBorder="1" applyAlignment="1">
      <alignment horizontal="center"/>
    </xf>
    <xf numFmtId="0" fontId="12" fillId="0" borderId="0" xfId="0" applyFont="1" applyFill="1" applyAlignment="1">
      <alignment horizontal="justify" vertical="justify" wrapText="1"/>
    </xf>
    <xf numFmtId="0" fontId="12" fillId="0" borderId="0" xfId="0" applyFont="1" applyFill="1" applyBorder="1" applyAlignment="1">
      <alignment horizontal="justify" vertical="justify"/>
    </xf>
    <xf numFmtId="0" fontId="2" fillId="0" borderId="5" xfId="0" applyFont="1" applyFill="1" applyBorder="1" applyAlignment="1">
      <alignment horizontal="center" vertical="center" wrapText="1"/>
    </xf>
    <xf numFmtId="0" fontId="18" fillId="0" borderId="5" xfId="4" applyFont="1" applyFill="1" applyBorder="1" applyAlignment="1">
      <alignment horizontal="center" vertical="center"/>
    </xf>
    <xf numFmtId="168" fontId="2" fillId="0" borderId="5" xfId="0" applyNumberFormat="1" applyFont="1" applyFill="1" applyBorder="1" applyAlignment="1">
      <alignment horizontal="center" vertical="center" wrapText="1"/>
    </xf>
    <xf numFmtId="168" fontId="2" fillId="0" borderId="7" xfId="0" applyNumberFormat="1" applyFont="1" applyFill="1" applyBorder="1" applyAlignment="1">
      <alignment horizontal="center" vertical="center" wrapText="1"/>
    </xf>
    <xf numFmtId="0" fontId="2" fillId="0" borderId="9" xfId="0" applyFont="1" applyFill="1" applyBorder="1" applyAlignment="1">
      <alignment horizontal="center"/>
    </xf>
    <xf numFmtId="0" fontId="2" fillId="0" borderId="5" xfId="0" applyFont="1" applyFill="1" applyBorder="1" applyAlignment="1">
      <alignment horizontal="center"/>
    </xf>
    <xf numFmtId="0" fontId="2" fillId="0" borderId="7" xfId="0" applyFont="1" applyFill="1" applyBorder="1" applyAlignment="1">
      <alignment horizont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39" fillId="0" borderId="0" xfId="0" applyFont="1" applyAlignment="1">
      <alignment horizontal="center"/>
    </xf>
    <xf numFmtId="0" fontId="21" fillId="0" borderId="0" xfId="4" applyFont="1" applyFill="1" applyBorder="1" applyAlignment="1">
      <alignment horizontal="center"/>
    </xf>
    <xf numFmtId="0" fontId="14" fillId="0" borderId="0" xfId="0" applyFont="1" applyFill="1" applyAlignment="1">
      <alignment horizontal="justify" vertical="justify" wrapText="1"/>
    </xf>
    <xf numFmtId="0" fontId="0" fillId="0" borderId="0" xfId="0" applyFill="1" applyAlignment="1">
      <alignment horizontal="justify" vertical="justify" wrapText="1"/>
    </xf>
    <xf numFmtId="0" fontId="2" fillId="0" borderId="0" xfId="0" applyFont="1" applyFill="1" applyBorder="1" applyAlignment="1">
      <alignment horizontal="center"/>
    </xf>
    <xf numFmtId="0" fontId="13" fillId="0" borderId="0" xfId="0" applyFont="1" applyFill="1" applyBorder="1" applyAlignment="1">
      <alignment horizontal="center"/>
    </xf>
    <xf numFmtId="0" fontId="0" fillId="0" borderId="0" xfId="0" applyFont="1" applyFill="1" applyAlignment="1">
      <alignment horizontal="justify" vertical="justify" wrapText="1"/>
    </xf>
    <xf numFmtId="0" fontId="2" fillId="0" borderId="13" xfId="4" applyFont="1" applyFill="1" applyBorder="1" applyAlignment="1">
      <alignment horizontal="center" vertical="center" wrapText="1"/>
    </xf>
    <xf numFmtId="0" fontId="2" fillId="0" borderId="15" xfId="4" applyFont="1" applyFill="1" applyBorder="1" applyAlignment="1">
      <alignment horizontal="center" vertical="center" wrapText="1"/>
    </xf>
    <xf numFmtId="0" fontId="2" fillId="0" borderId="13" xfId="4" applyFont="1" applyFill="1" applyBorder="1" applyAlignment="1">
      <alignment horizontal="center" vertical="center"/>
    </xf>
    <xf numFmtId="0" fontId="2" fillId="0" borderId="15" xfId="4" applyFont="1" applyFill="1" applyBorder="1" applyAlignment="1">
      <alignment horizontal="center" vertical="center"/>
    </xf>
    <xf numFmtId="168" fontId="13" fillId="0" borderId="7" xfId="4" applyNumberFormat="1" applyFont="1" applyFill="1" applyBorder="1" applyAlignment="1">
      <alignment horizontal="center" vertical="center"/>
    </xf>
    <xf numFmtId="168" fontId="13" fillId="0" borderId="6" xfId="4" applyNumberFormat="1" applyFont="1" applyFill="1" applyBorder="1" applyAlignment="1">
      <alignment horizontal="center" vertical="center"/>
    </xf>
    <xf numFmtId="168" fontId="13" fillId="0" borderId="9" xfId="4" applyNumberFormat="1" applyFont="1" applyFill="1" applyBorder="1" applyAlignment="1">
      <alignment horizontal="center" vertical="center"/>
    </xf>
    <xf numFmtId="0" fontId="14" fillId="0" borderId="0" xfId="4" applyFont="1" applyFill="1" applyAlignment="1">
      <alignment horizontal="justify" vertical="justify" wrapText="1"/>
    </xf>
    <xf numFmtId="49" fontId="2" fillId="0" borderId="0" xfId="0" applyNumberFormat="1" applyFont="1" applyBorder="1" applyAlignment="1">
      <alignment horizontal="center" vertical="top" wrapText="1"/>
    </xf>
    <xf numFmtId="166" fontId="2" fillId="0" borderId="7"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6" fontId="2" fillId="0" borderId="9" xfId="0" applyNumberFormat="1" applyFont="1" applyBorder="1" applyAlignment="1">
      <alignment horizontal="center" vertical="center" wrapText="1"/>
    </xf>
    <xf numFmtId="0" fontId="14" fillId="0" borderId="13" xfId="4" applyNumberFormat="1" applyFont="1" applyFill="1" applyBorder="1" applyAlignment="1">
      <alignment horizontal="center" vertical="center"/>
    </xf>
    <xf numFmtId="0" fontId="14" fillId="0" borderId="14" xfId="4" applyNumberFormat="1" applyFont="1" applyFill="1" applyBorder="1" applyAlignment="1">
      <alignment horizontal="center" vertical="center"/>
    </xf>
    <xf numFmtId="0" fontId="8" fillId="0" borderId="0" xfId="0" applyFont="1" applyFill="1" applyBorder="1" applyAlignment="1">
      <alignment horizontal="center"/>
    </xf>
    <xf numFmtId="168" fontId="2" fillId="0" borderId="4" xfId="4" applyNumberFormat="1" applyFont="1" applyFill="1" applyBorder="1" applyAlignment="1">
      <alignment horizontal="center" wrapText="1"/>
    </xf>
    <xf numFmtId="168" fontId="2" fillId="0" borderId="12" xfId="4" applyNumberFormat="1" applyFont="1" applyFill="1" applyBorder="1" applyAlignment="1">
      <alignment horizontal="center" wrapText="1"/>
    </xf>
    <xf numFmtId="168" fontId="2" fillId="0" borderId="7" xfId="4" applyNumberFormat="1" applyFont="1" applyFill="1" applyBorder="1" applyAlignment="1">
      <alignment horizontal="center" wrapText="1"/>
    </xf>
    <xf numFmtId="168" fontId="2" fillId="0" borderId="9" xfId="4" applyNumberFormat="1" applyFont="1" applyFill="1" applyBorder="1" applyAlignment="1">
      <alignment horizontal="center" wrapText="1"/>
    </xf>
    <xf numFmtId="0" fontId="13" fillId="0" borderId="0" xfId="4" applyFont="1" applyFill="1" applyBorder="1" applyAlignment="1">
      <alignment horizontal="center"/>
    </xf>
    <xf numFmtId="168" fontId="14" fillId="0" borderId="13" xfId="1" applyNumberFormat="1" applyFont="1" applyFill="1" applyBorder="1" applyAlignment="1">
      <alignment horizontal="center" vertical="center" wrapText="1"/>
    </xf>
    <xf numFmtId="168" fontId="14" fillId="0" borderId="14" xfId="1" applyNumberFormat="1" applyFont="1" applyFill="1" applyBorder="1" applyAlignment="1">
      <alignment horizontal="center" vertical="center" wrapText="1"/>
    </xf>
    <xf numFmtId="168" fontId="14" fillId="0" borderId="15" xfId="1" applyNumberFormat="1" applyFont="1" applyFill="1" applyBorder="1" applyAlignment="1">
      <alignment horizontal="center" vertical="center" wrapText="1"/>
    </xf>
    <xf numFmtId="16" fontId="2" fillId="0" borderId="0" xfId="4" applyNumberFormat="1" applyFont="1" applyFill="1" applyBorder="1" applyAlignment="1">
      <alignment horizontal="center" vertical="center"/>
    </xf>
    <xf numFmtId="16" fontId="2" fillId="0" borderId="8" xfId="4" applyNumberFormat="1" applyFont="1" applyFill="1" applyBorder="1" applyAlignment="1">
      <alignment horizontal="center" vertical="center"/>
    </xf>
    <xf numFmtId="0" fontId="2" fillId="0" borderId="3" xfId="4" applyFont="1" applyFill="1" applyBorder="1" applyAlignment="1">
      <alignment horizontal="center" vertical="center"/>
    </xf>
    <xf numFmtId="0" fontId="2" fillId="0" borderId="4" xfId="4" applyFont="1" applyFill="1" applyBorder="1" applyAlignment="1">
      <alignment horizontal="center" vertical="center"/>
    </xf>
    <xf numFmtId="0" fontId="13" fillId="0" borderId="14" xfId="0" applyFont="1" applyFill="1" applyBorder="1" applyAlignment="1">
      <alignment horizontal="center"/>
    </xf>
    <xf numFmtId="0" fontId="13" fillId="0" borderId="15" xfId="0" applyFont="1" applyFill="1" applyBorder="1" applyAlignment="1">
      <alignment horizontal="center"/>
    </xf>
    <xf numFmtId="0" fontId="13" fillId="0" borderId="13" xfId="0" applyFont="1" applyFill="1" applyBorder="1" applyAlignment="1">
      <alignment horizontal="center"/>
    </xf>
    <xf numFmtId="0" fontId="0" fillId="0" borderId="13" xfId="0" applyNumberFormat="1" applyFont="1" applyFill="1" applyBorder="1" applyAlignment="1">
      <alignment horizontal="center"/>
    </xf>
    <xf numFmtId="0" fontId="0" fillId="0" borderId="14" xfId="0" applyNumberFormat="1" applyFont="1" applyFill="1" applyBorder="1" applyAlignment="1">
      <alignment horizontal="center"/>
    </xf>
    <xf numFmtId="0" fontId="0" fillId="0" borderId="15" xfId="0" applyNumberFormat="1" applyFont="1" applyFill="1" applyBorder="1" applyAlignment="1">
      <alignment horizontal="center"/>
    </xf>
    <xf numFmtId="0" fontId="14" fillId="0" borderId="0" xfId="4" applyFont="1" applyFill="1" applyBorder="1" applyAlignment="1">
      <alignment horizontal="justify" vertical="justify" wrapText="1"/>
    </xf>
    <xf numFmtId="0" fontId="0" fillId="0" borderId="14" xfId="4" applyNumberFormat="1" applyFont="1" applyFill="1" applyBorder="1" applyAlignment="1">
      <alignment horizontal="center" vertical="center" wrapText="1"/>
    </xf>
    <xf numFmtId="0" fontId="1" fillId="0" borderId="14" xfId="4"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wrapText="1"/>
    </xf>
    <xf numFmtId="0" fontId="0" fillId="0" borderId="0" xfId="0" applyFill="1" applyBorder="1" applyAlignment="1">
      <alignment horizontal="justify" vertical="justify" wrapText="1"/>
    </xf>
    <xf numFmtId="0" fontId="35" fillId="0" borderId="0" xfId="4" applyFont="1" applyFill="1" applyAlignment="1">
      <alignment horizontal="left" vertical="center" wrapText="1"/>
    </xf>
    <xf numFmtId="0" fontId="2" fillId="0" borderId="0" xfId="0" applyFont="1" applyBorder="1" applyAlignment="1">
      <alignment horizontal="center"/>
    </xf>
    <xf numFmtId="0" fontId="8" fillId="0" borderId="0" xfId="0" applyFont="1" applyBorder="1" applyAlignment="1">
      <alignment horizontal="center"/>
    </xf>
    <xf numFmtId="0" fontId="0" fillId="0" borderId="0" xfId="4" applyFont="1" applyFill="1" applyBorder="1" applyAlignment="1">
      <alignment horizontal="justify" vertical="justify" wrapText="1"/>
    </xf>
    <xf numFmtId="0" fontId="1" fillId="0" borderId="0" xfId="4" applyFont="1" applyFill="1" applyBorder="1" applyAlignment="1">
      <alignment horizontal="justify" vertical="justify" wrapText="1"/>
    </xf>
    <xf numFmtId="0" fontId="14" fillId="0" borderId="0" xfId="5" applyFont="1" applyBorder="1" applyAlignment="1">
      <alignment horizontal="left" wrapText="1"/>
    </xf>
    <xf numFmtId="0" fontId="14" fillId="0" borderId="11" xfId="5" applyFont="1" applyBorder="1" applyAlignment="1">
      <alignment horizontal="left" wrapText="1"/>
    </xf>
    <xf numFmtId="0" fontId="20" fillId="0" borderId="0" xfId="9" applyFont="1" applyFill="1" applyBorder="1" applyAlignment="1">
      <alignment horizontal="center"/>
    </xf>
    <xf numFmtId="0" fontId="13" fillId="0" borderId="7" xfId="9" applyFont="1" applyFill="1" applyBorder="1" applyAlignment="1">
      <alignment horizontal="center" vertical="center"/>
    </xf>
    <xf numFmtId="0" fontId="13" fillId="0" borderId="6" xfId="9" applyFont="1" applyFill="1" applyBorder="1" applyAlignment="1">
      <alignment horizontal="center" vertical="center"/>
    </xf>
    <xf numFmtId="0" fontId="13" fillId="0" borderId="9" xfId="9" applyFont="1" applyFill="1" applyBorder="1" applyAlignment="1">
      <alignment horizontal="center" vertical="center"/>
    </xf>
    <xf numFmtId="0" fontId="0" fillId="0" borderId="0" xfId="0" applyAlignment="1">
      <alignment horizontal="justify" vertical="justify" wrapText="1"/>
    </xf>
    <xf numFmtId="0" fontId="24" fillId="0" borderId="0" xfId="0" applyFont="1" applyAlignment="1">
      <alignment horizontal="justify" vertical="justify" wrapText="1"/>
    </xf>
    <xf numFmtId="0" fontId="2" fillId="0" borderId="0" xfId="0" applyFont="1" applyAlignment="1">
      <alignment horizontal="center"/>
    </xf>
    <xf numFmtId="0" fontId="0" fillId="0" borderId="0" xfId="0" applyBorder="1" applyAlignment="1">
      <alignment horizontal="justify" vertical="justify"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8" fillId="0" borderId="7" xfId="0" applyFont="1" applyBorder="1" applyAlignment="1">
      <alignment horizontal="center"/>
    </xf>
    <xf numFmtId="0" fontId="8" fillId="0" borderId="9" xfId="0" applyFont="1" applyBorder="1" applyAlignment="1">
      <alignment horizontal="center"/>
    </xf>
    <xf numFmtId="0" fontId="2" fillId="0" borderId="8" xfId="0" applyFont="1" applyBorder="1" applyAlignment="1">
      <alignment horizontal="center"/>
    </xf>
    <xf numFmtId="170" fontId="0" fillId="0" borderId="7" xfId="0" applyNumberFormat="1" applyBorder="1" applyAlignment="1">
      <alignment horizontal="center" vertical="center" wrapText="1"/>
    </xf>
    <xf numFmtId="170" fontId="0" fillId="0" borderId="6" xfId="0" applyNumberFormat="1" applyBorder="1" applyAlignment="1">
      <alignment horizontal="center" vertical="center" wrapText="1"/>
    </xf>
    <xf numFmtId="170" fontId="0" fillId="0" borderId="9" xfId="0" applyNumberFormat="1" applyFont="1" applyBorder="1" applyAlignment="1">
      <alignment horizontal="center" vertical="center" wrapText="1"/>
    </xf>
    <xf numFmtId="170" fontId="0" fillId="0" borderId="5" xfId="0" applyNumberFormat="1" applyBorder="1" applyAlignment="1">
      <alignment horizontal="center" vertical="top" wrapText="1"/>
    </xf>
    <xf numFmtId="0" fontId="2" fillId="0" borderId="7" xfId="0" applyFont="1" applyBorder="1" applyAlignment="1">
      <alignment horizontal="center"/>
    </xf>
    <xf numFmtId="0" fontId="2" fillId="0" borderId="6" xfId="0" applyFont="1" applyBorder="1" applyAlignment="1">
      <alignment horizontal="center"/>
    </xf>
    <xf numFmtId="0" fontId="2" fillId="0" borderId="9" xfId="0" applyFont="1" applyBorder="1" applyAlignment="1">
      <alignment horizontal="center"/>
    </xf>
    <xf numFmtId="170" fontId="2" fillId="0" borderId="7" xfId="0" applyNumberFormat="1" applyFont="1" applyBorder="1" applyAlignment="1">
      <alignment horizontal="center"/>
    </xf>
    <xf numFmtId="170" fontId="2" fillId="0" borderId="9" xfId="0" applyNumberFormat="1" applyFont="1" applyBorder="1" applyAlignment="1">
      <alignment horizontal="center"/>
    </xf>
    <xf numFmtId="0" fontId="2" fillId="0" borderId="0" xfId="4" applyFont="1" applyFill="1" applyBorder="1" applyAlignment="1">
      <alignment horizontal="center"/>
    </xf>
    <xf numFmtId="0" fontId="2" fillId="0" borderId="8" xfId="0" applyFont="1" applyBorder="1" applyAlignment="1">
      <alignment horizontal="center" vertical="center" wrapText="1"/>
    </xf>
    <xf numFmtId="0" fontId="13" fillId="0" borderId="13" xfId="4" applyFont="1" applyFill="1" applyBorder="1" applyAlignment="1">
      <alignment horizontal="center" vertical="center"/>
    </xf>
    <xf numFmtId="0" fontId="13" fillId="0" borderId="15" xfId="4" applyFont="1" applyFill="1" applyBorder="1" applyAlignment="1">
      <alignment horizontal="center" vertical="center"/>
    </xf>
    <xf numFmtId="0" fontId="2" fillId="0" borderId="14" xfId="0" applyFont="1" applyBorder="1" applyAlignment="1">
      <alignment horizontal="center" vertical="center" wrapText="1"/>
    </xf>
    <xf numFmtId="168" fontId="0" fillId="0" borderId="14" xfId="1" applyNumberFormat="1" applyFont="1" applyFill="1" applyBorder="1" applyAlignment="1">
      <alignment vertical="center"/>
    </xf>
    <xf numFmtId="168" fontId="0" fillId="0" borderId="15" xfId="1" applyNumberFormat="1" applyFont="1" applyFill="1" applyBorder="1" applyAlignment="1">
      <alignment vertical="center"/>
    </xf>
    <xf numFmtId="168" fontId="0" fillId="0" borderId="13" xfId="1" applyNumberFormat="1" applyFont="1" applyFill="1" applyBorder="1" applyAlignment="1">
      <alignment vertical="center"/>
    </xf>
    <xf numFmtId="0" fontId="24" fillId="0" borderId="0" xfId="0" applyFont="1" applyAlignment="1">
      <alignment horizontal="left" wrapText="1"/>
    </xf>
    <xf numFmtId="0" fontId="2" fillId="0" borderId="0" xfId="0" applyFont="1" applyBorder="1" applyAlignment="1">
      <alignment horizontal="left" wrapText="1"/>
    </xf>
    <xf numFmtId="0" fontId="12" fillId="0" borderId="0" xfId="0" applyFont="1" applyFill="1" applyAlignment="1">
      <alignment horizontal="center" vertical="justify" wrapText="1"/>
    </xf>
    <xf numFmtId="0" fontId="22" fillId="0" borderId="13" xfId="0" applyFont="1" applyFill="1" applyBorder="1" applyAlignment="1">
      <alignment horizontal="center" vertical="center"/>
    </xf>
    <xf numFmtId="0" fontId="22" fillId="0" borderId="14" xfId="0" applyFont="1" applyFill="1" applyBorder="1" applyAlignment="1">
      <alignment horizontal="center" vertical="center"/>
    </xf>
    <xf numFmtId="0" fontId="22" fillId="0" borderId="15" xfId="0" applyFont="1" applyFill="1" applyBorder="1" applyAlignment="1">
      <alignment horizontal="center" vertical="center"/>
    </xf>
    <xf numFmtId="0" fontId="41" fillId="0" borderId="13" xfId="0" applyFont="1" applyFill="1" applyBorder="1" applyAlignment="1">
      <alignment horizontal="center" vertical="center" wrapText="1"/>
    </xf>
    <xf numFmtId="0" fontId="41" fillId="0" borderId="15" xfId="0" applyFont="1" applyFill="1" applyBorder="1" applyAlignment="1">
      <alignment horizontal="center" vertical="center" wrapText="1"/>
    </xf>
    <xf numFmtId="168" fontId="41" fillId="0" borderId="13" xfId="0" applyNumberFormat="1" applyFont="1" applyFill="1" applyBorder="1" applyAlignment="1">
      <alignment horizontal="center" vertical="center" wrapText="1"/>
    </xf>
    <xf numFmtId="168" fontId="41" fillId="0" borderId="15" xfId="0" applyNumberFormat="1" applyFont="1" applyFill="1" applyBorder="1" applyAlignment="1">
      <alignment horizontal="center" vertical="center" wrapText="1"/>
    </xf>
    <xf numFmtId="0" fontId="41" fillId="0" borderId="7" xfId="0" applyFont="1" applyFill="1" applyBorder="1" applyAlignment="1">
      <alignment horizontal="center"/>
    </xf>
    <xf numFmtId="0" fontId="41" fillId="0" borderId="6" xfId="0" applyFont="1" applyFill="1" applyBorder="1" applyAlignment="1">
      <alignment horizontal="center"/>
    </xf>
    <xf numFmtId="0" fontId="41" fillId="0" borderId="9" xfId="0" applyFont="1" applyFill="1" applyBorder="1" applyAlignment="1">
      <alignment horizontal="center"/>
    </xf>
    <xf numFmtId="0" fontId="42" fillId="0" borderId="13" xfId="4" applyFont="1" applyFill="1" applyBorder="1" applyAlignment="1">
      <alignment horizontal="center" vertical="center" wrapText="1"/>
    </xf>
    <xf numFmtId="0" fontId="42" fillId="0" borderId="15" xfId="4" applyFont="1" applyFill="1" applyBorder="1" applyAlignment="1">
      <alignment horizontal="center" vertical="center" wrapText="1"/>
    </xf>
    <xf numFmtId="0" fontId="0" fillId="0" borderId="0" xfId="0" applyFont="1" applyFill="1" applyAlignment="1">
      <alignment horizontal="left" vertical="justify" wrapText="1"/>
    </xf>
  </cellXfs>
  <cellStyles count="19">
    <cellStyle name="Comma" xfId="12" builtinId="3"/>
    <cellStyle name="Comma 10" xfId="18"/>
    <cellStyle name="Comma 2" xfId="1"/>
    <cellStyle name="Comma 2 2" xfId="2"/>
    <cellStyle name="Comma 3" xfId="14"/>
    <cellStyle name="Comma 4" xfId="3"/>
    <cellStyle name="Comma 5" xfId="17"/>
    <cellStyle name="Comma 8" xfId="13"/>
    <cellStyle name="Normal" xfId="0" builtinId="0"/>
    <cellStyle name="Normal 2" xfId="4"/>
    <cellStyle name="Normal 2 19" xfId="15"/>
    <cellStyle name="Normal 2 2" xfId="5"/>
    <cellStyle name="Normal 3" xfId="6"/>
    <cellStyle name="Normal 4" xfId="7"/>
    <cellStyle name="Normal 5" xfId="8"/>
    <cellStyle name="Normal 6" xfId="9"/>
    <cellStyle name="Normal 7" xfId="10"/>
    <cellStyle name="Normal 9" xfId="16"/>
    <cellStyle name="Percent 2"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mpilation%202016-17\7th%20&amp;%20Final%20Draft%20(Including%20Opening%20IND%20AS%20Balance%20Sheet)\For%20Tax%20Purposes\MePDCL-%20Final%20Compilation%20(2016-17)%20Ta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ally%202016-17\Statement%20of%20Accounts%202016-17%20Final%20Copy%20before%20Board%20Meeting\For%20Tax%20Purposes\MePTCL-%20Final%20Compilation%20(2016-17)%20Ta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ercadosemi\Desktop\WIP\Accounts%20Excel%20Files%2016-23\2016-17\Annual%20Accounts%20Lakhs\MePGCL-%20Final%20Compilation%20(2016-17)%20Ta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PL, SOE"/>
      <sheetName val="Notes (FA, etc)"/>
      <sheetName val="Pending Allt"/>
      <sheetName val="Notes (BS)"/>
      <sheetName val="Notes (PL)"/>
      <sheetName val="TB  (Op and Cl Dr Cr)old"/>
      <sheetName val="TB (With Opening Bal)old"/>
      <sheetName val="TB (Op Bal only)old"/>
      <sheetName val="Cash Flow"/>
      <sheetName val="Segment"/>
      <sheetName val="EPS (1)"/>
      <sheetName val="Provisions"/>
      <sheetName val="Related Party"/>
      <sheetName val="PPI, PPE"/>
      <sheetName val="Audit"/>
      <sheetName val="TB (for Tagging)"/>
      <sheetName val="TB for Details"/>
      <sheetName val="TB (dr cr)1617"/>
      <sheetName val="EPS (2)"/>
      <sheetName val="Loan"/>
      <sheetName val="Format (Sch III, Div II)"/>
      <sheetName val="Bad-Debts Wokring"/>
    </sheetNames>
    <sheetDataSet>
      <sheetData sheetId="0"/>
      <sheetData sheetId="1"/>
      <sheetData sheetId="2"/>
      <sheetData sheetId="3"/>
      <sheetData sheetId="4">
        <row r="41">
          <cell r="C41" t="str">
            <v>For the year ended 31st March, 2017</v>
          </cell>
          <cell r="D41" t="str">
            <v>For the year ended 31st March, 2016</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PL, SOE"/>
      <sheetName val="Notes (FA, etc)"/>
      <sheetName val="Pending Allt"/>
      <sheetName val="Notes (BS)"/>
      <sheetName val="Notes (PL)"/>
      <sheetName val="Cash Flow"/>
      <sheetName val="Segment"/>
      <sheetName val="EPS 1"/>
      <sheetName val="Related Party"/>
      <sheetName val="Provisions"/>
      <sheetName val="PPI, PPE"/>
      <sheetName val="Audit"/>
      <sheetName val="TB"/>
      <sheetName val="TB (O+C)"/>
      <sheetName val="EPS 2"/>
      <sheetName val="Loan"/>
      <sheetName val="Format (Sch III, Div II)"/>
      <sheetName val="Equity no link"/>
      <sheetName val="FA and CWIP"/>
    </sheetNames>
    <sheetDataSet>
      <sheetData sheetId="0"/>
      <sheetData sheetId="1">
        <row r="64">
          <cell r="F64">
            <v>1363509000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 PL, SOE"/>
      <sheetName val="Notes (FA, etc)"/>
      <sheetName val="Pending Allt"/>
      <sheetName val="Notes (BS)"/>
      <sheetName val="Notes (PL)"/>
      <sheetName val="Cash Flow"/>
      <sheetName val="Segment"/>
      <sheetName val="EPS 1"/>
      <sheetName val="Related Party"/>
      <sheetName val="Provisions"/>
      <sheetName val="PPI, PPE"/>
      <sheetName val="TB (16-17)"/>
      <sheetName val="TB (Op+Cl) 16-17"/>
      <sheetName val="Loans"/>
      <sheetName val="EPS 2"/>
      <sheetName val="Format (Sch III, Div II)"/>
    </sheetNames>
    <sheetDataSet>
      <sheetData sheetId="0"/>
      <sheetData sheetId="1"/>
      <sheetData sheetId="2"/>
      <sheetData sheetId="3"/>
      <sheetData sheetId="4">
        <row r="4">
          <cell r="C4" t="str">
            <v>For the year ended 31st March, 2017</v>
          </cell>
          <cell r="D4" t="str">
            <v>For the year ended 31st March, 2016</v>
          </cell>
        </row>
      </sheetData>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3"/>
  <sheetViews>
    <sheetView view="pageBreakPreview" topLeftCell="A47" zoomScale="80" zoomScaleSheetLayoutView="80" workbookViewId="0">
      <selection activeCell="C64" sqref="C64"/>
    </sheetView>
  </sheetViews>
  <sheetFormatPr defaultColWidth="9.1796875" defaultRowHeight="14.5"/>
  <cols>
    <col min="1" max="1" width="62.1796875" style="465" customWidth="1"/>
    <col min="2" max="2" width="9.1796875" style="466"/>
    <col min="3" max="3" width="17.1796875" style="467" customWidth="1"/>
    <col min="4" max="4" width="16" style="467" customWidth="1"/>
    <col min="5" max="5" width="15.81640625" style="465" customWidth="1"/>
    <col min="6" max="6" width="16.1796875" style="465" customWidth="1"/>
    <col min="7" max="7" width="21.453125" style="465" bestFit="1" customWidth="1"/>
    <col min="8" max="8" width="15.26953125" style="465" customWidth="1"/>
    <col min="9" max="9" width="15.81640625" style="465" customWidth="1"/>
    <col min="10" max="10" width="15.54296875" style="465" customWidth="1"/>
    <col min="11" max="12" width="13.1796875" style="465" customWidth="1"/>
    <col min="13" max="13" width="20.453125" style="465" customWidth="1"/>
    <col min="14" max="14" width="16" style="465" customWidth="1"/>
    <col min="15" max="15" width="13.1796875" style="465" customWidth="1"/>
    <col min="16" max="16" width="15.81640625" style="465" customWidth="1"/>
    <col min="17" max="17" width="13.1796875" style="465" customWidth="1"/>
    <col min="18" max="18" width="16.26953125" style="465" customWidth="1"/>
    <col min="19" max="16384" width="9.1796875" style="465"/>
  </cols>
  <sheetData>
    <row r="1" spans="1:6" ht="18.5">
      <c r="A1" s="773" t="s">
        <v>301</v>
      </c>
      <c r="B1" s="773"/>
      <c r="C1" s="773"/>
      <c r="D1" s="773"/>
      <c r="E1" s="773"/>
      <c r="F1" s="66"/>
    </row>
    <row r="2" spans="1:6" ht="18.5">
      <c r="A2" s="773" t="s">
        <v>415</v>
      </c>
      <c r="B2" s="773"/>
      <c r="C2" s="773"/>
      <c r="D2" s="773"/>
      <c r="E2" s="773"/>
    </row>
    <row r="3" spans="1:6" ht="18.5">
      <c r="A3" s="453"/>
      <c r="B3" s="453"/>
      <c r="C3" s="453"/>
      <c r="D3" s="453"/>
    </row>
    <row r="4" spans="1:6">
      <c r="E4" s="468" t="s">
        <v>578</v>
      </c>
    </row>
    <row r="5" spans="1:6" ht="32.25" customHeight="1">
      <c r="A5" s="60" t="s">
        <v>27</v>
      </c>
      <c r="B5" s="60" t="s">
        <v>28</v>
      </c>
      <c r="C5" s="87" t="s">
        <v>626</v>
      </c>
      <c r="D5" s="87" t="s">
        <v>368</v>
      </c>
      <c r="E5" s="87" t="s">
        <v>553</v>
      </c>
    </row>
    <row r="6" spans="1:6" ht="11.25" customHeight="1">
      <c r="A6" s="67"/>
      <c r="B6" s="68"/>
      <c r="C6" s="69"/>
      <c r="D6" s="69"/>
      <c r="E6" s="69"/>
    </row>
    <row r="7" spans="1:6">
      <c r="A7" s="469" t="s">
        <v>14</v>
      </c>
      <c r="B7" s="470"/>
      <c r="C7" s="471"/>
      <c r="D7" s="471"/>
      <c r="E7" s="471"/>
    </row>
    <row r="8" spans="1:6">
      <c r="A8" s="472" t="s">
        <v>29</v>
      </c>
      <c r="B8" s="470"/>
      <c r="C8" s="471"/>
      <c r="D8" s="471"/>
      <c r="E8" s="471"/>
    </row>
    <row r="9" spans="1:6">
      <c r="A9" s="73" t="s">
        <v>30</v>
      </c>
      <c r="B9" s="470">
        <v>1</v>
      </c>
      <c r="C9" s="471">
        <f>'Notes (FA, etc)'!K18</f>
        <v>29872.914906938913</v>
      </c>
      <c r="D9" s="471">
        <f>'Notes (FA, etc)'!L18</f>
        <v>31525.775558999998</v>
      </c>
      <c r="E9" s="471">
        <f>'Notes (FA, etc)'!M18</f>
        <v>27697.071035499997</v>
      </c>
    </row>
    <row r="10" spans="1:6">
      <c r="A10" s="73" t="s">
        <v>31</v>
      </c>
      <c r="B10" s="470">
        <v>2</v>
      </c>
      <c r="C10" s="471">
        <f>'Notes (FA, etc)'!G41</f>
        <v>12549.933870000001</v>
      </c>
      <c r="D10" s="471">
        <f>'Notes (FA, etc)'!D41</f>
        <v>9677.0387200000005</v>
      </c>
      <c r="E10" s="471">
        <f>'Notes (FA, etc)'!C41</f>
        <v>9849.0084999999981</v>
      </c>
    </row>
    <row r="11" spans="1:6">
      <c r="A11" s="73" t="s">
        <v>213</v>
      </c>
      <c r="B11" s="473" t="s">
        <v>314</v>
      </c>
      <c r="C11" s="471">
        <v>0</v>
      </c>
      <c r="D11" s="471">
        <v>0</v>
      </c>
      <c r="E11" s="471">
        <v>0</v>
      </c>
    </row>
    <row r="12" spans="1:6">
      <c r="A12" s="73" t="s">
        <v>214</v>
      </c>
      <c r="B12" s="473" t="s">
        <v>314</v>
      </c>
      <c r="C12" s="471">
        <v>0</v>
      </c>
      <c r="D12" s="471">
        <v>0</v>
      </c>
      <c r="E12" s="471">
        <v>0</v>
      </c>
    </row>
    <row r="13" spans="1:6">
      <c r="A13" s="73" t="s">
        <v>215</v>
      </c>
      <c r="B13" s="473" t="s">
        <v>314</v>
      </c>
      <c r="C13" s="471">
        <v>0</v>
      </c>
      <c r="D13" s="471">
        <v>0</v>
      </c>
      <c r="E13" s="471">
        <v>0</v>
      </c>
    </row>
    <row r="14" spans="1:6">
      <c r="A14" s="73" t="s">
        <v>216</v>
      </c>
      <c r="B14" s="473" t="s">
        <v>314</v>
      </c>
      <c r="C14" s="471">
        <v>0</v>
      </c>
      <c r="D14" s="471">
        <v>0</v>
      </c>
      <c r="E14" s="471">
        <v>0</v>
      </c>
    </row>
    <row r="15" spans="1:6">
      <c r="A15" s="73" t="s">
        <v>217</v>
      </c>
      <c r="B15" s="473" t="s">
        <v>314</v>
      </c>
      <c r="C15" s="471">
        <v>0</v>
      </c>
      <c r="D15" s="471">
        <v>0</v>
      </c>
      <c r="E15" s="471">
        <v>0</v>
      </c>
    </row>
    <row r="16" spans="1:6">
      <c r="A16" s="71" t="s">
        <v>32</v>
      </c>
      <c r="B16" s="470"/>
      <c r="C16" s="471"/>
      <c r="D16" s="471"/>
      <c r="E16" s="471"/>
    </row>
    <row r="17" spans="1:6">
      <c r="A17" s="71" t="s">
        <v>225</v>
      </c>
      <c r="B17" s="473" t="s">
        <v>314</v>
      </c>
      <c r="C17" s="471">
        <v>0</v>
      </c>
      <c r="D17" s="471">
        <v>0</v>
      </c>
      <c r="E17" s="471">
        <v>0</v>
      </c>
    </row>
    <row r="18" spans="1:6">
      <c r="A18" s="71" t="s">
        <v>224</v>
      </c>
      <c r="B18" s="473" t="s">
        <v>314</v>
      </c>
      <c r="C18" s="471">
        <v>0</v>
      </c>
      <c r="D18" s="471">
        <v>0</v>
      </c>
      <c r="E18" s="471">
        <v>0</v>
      </c>
    </row>
    <row r="19" spans="1:6">
      <c r="A19" s="71" t="s">
        <v>223</v>
      </c>
      <c r="B19" s="473" t="s">
        <v>314</v>
      </c>
      <c r="C19" s="471">
        <v>0</v>
      </c>
      <c r="D19" s="471">
        <v>0</v>
      </c>
      <c r="E19" s="471">
        <v>0</v>
      </c>
    </row>
    <row r="20" spans="1:6">
      <c r="A20" s="71" t="s">
        <v>47</v>
      </c>
      <c r="B20" s="470">
        <v>3</v>
      </c>
      <c r="C20" s="471">
        <f>'Notes (BS)'!C7</f>
        <v>0.23393560000000002</v>
      </c>
      <c r="D20" s="471">
        <f>'Notes (BS)'!D7</f>
        <v>0.23393560000000002</v>
      </c>
      <c r="E20" s="471">
        <f>'Notes (BS)'!E7</f>
        <v>0.23393560000000002</v>
      </c>
    </row>
    <row r="21" spans="1:6">
      <c r="A21" s="71" t="s">
        <v>218</v>
      </c>
      <c r="B21" s="473" t="s">
        <v>314</v>
      </c>
      <c r="C21" s="471">
        <v>0</v>
      </c>
      <c r="D21" s="471">
        <v>0</v>
      </c>
      <c r="E21" s="471">
        <v>0</v>
      </c>
    </row>
    <row r="22" spans="1:6">
      <c r="A22" s="474" t="s">
        <v>414</v>
      </c>
      <c r="B22" s="473" t="s">
        <v>314</v>
      </c>
      <c r="C22" s="471">
        <v>0</v>
      </c>
      <c r="D22" s="471">
        <v>0</v>
      </c>
      <c r="E22" s="471">
        <v>0</v>
      </c>
    </row>
    <row r="23" spans="1:6">
      <c r="A23" s="88" t="s">
        <v>33</v>
      </c>
      <c r="B23" s="475"/>
      <c r="C23" s="476">
        <f>SUM(C9:C22)</f>
        <v>42423.082712538919</v>
      </c>
      <c r="D23" s="476">
        <f>SUM(D9:D22)</f>
        <v>41203.048214599999</v>
      </c>
      <c r="E23" s="476">
        <f>SUM(E9:E22)</f>
        <v>37546.313471099995</v>
      </c>
      <c r="F23" s="477"/>
    </row>
    <row r="24" spans="1:6">
      <c r="A24" s="472" t="s">
        <v>2</v>
      </c>
      <c r="B24" s="470"/>
      <c r="C24" s="471"/>
      <c r="D24" s="471"/>
      <c r="E24" s="471"/>
    </row>
    <row r="25" spans="1:6">
      <c r="A25" s="71" t="s">
        <v>34</v>
      </c>
      <c r="B25" s="470">
        <v>4</v>
      </c>
      <c r="C25" s="471">
        <f>'Notes (BS)'!C16</f>
        <v>2522.6262821</v>
      </c>
      <c r="D25" s="471">
        <f>'Notes (BS)'!D16</f>
        <v>751.42399649999993</v>
      </c>
      <c r="E25" s="471">
        <f>'Notes (BS)'!E16</f>
        <v>718.3118364999998</v>
      </c>
    </row>
    <row r="26" spans="1:6">
      <c r="A26" s="71" t="s">
        <v>32</v>
      </c>
      <c r="B26" s="470"/>
      <c r="C26" s="471"/>
      <c r="D26" s="471"/>
      <c r="E26" s="471"/>
    </row>
    <row r="27" spans="1:6">
      <c r="A27" s="71" t="s">
        <v>225</v>
      </c>
      <c r="B27" s="473" t="s">
        <v>314</v>
      </c>
      <c r="C27" s="471">
        <v>0</v>
      </c>
      <c r="D27" s="471">
        <v>0</v>
      </c>
      <c r="E27" s="471">
        <v>0</v>
      </c>
    </row>
    <row r="28" spans="1:6">
      <c r="A28" s="474" t="s">
        <v>224</v>
      </c>
      <c r="B28" s="473" t="s">
        <v>314</v>
      </c>
      <c r="C28" s="471">
        <v>0</v>
      </c>
      <c r="D28" s="471">
        <v>0</v>
      </c>
      <c r="E28" s="471">
        <v>0</v>
      </c>
    </row>
    <row r="29" spans="1:6">
      <c r="A29" s="71" t="s">
        <v>35</v>
      </c>
      <c r="B29" s="470">
        <v>5</v>
      </c>
      <c r="C29" s="471">
        <f>'Notes (BS)'!C26</f>
        <v>4062.1818775000002</v>
      </c>
      <c r="D29" s="471">
        <f>'Notes (BS)'!D26</f>
        <v>4486.3223075000005</v>
      </c>
      <c r="E29" s="471">
        <f>'Notes (BS)'!E26</f>
        <v>5272.5924681000006</v>
      </c>
    </row>
    <row r="30" spans="1:6">
      <c r="A30" s="474" t="s">
        <v>323</v>
      </c>
      <c r="B30" s="473" t="s">
        <v>314</v>
      </c>
      <c r="C30" s="471">
        <v>0</v>
      </c>
      <c r="D30" s="471">
        <v>0</v>
      </c>
      <c r="E30" s="471">
        <v>0</v>
      </c>
    </row>
    <row r="31" spans="1:6">
      <c r="A31" s="474" t="s">
        <v>324</v>
      </c>
      <c r="B31" s="473" t="s">
        <v>314</v>
      </c>
      <c r="C31" s="471">
        <v>0</v>
      </c>
      <c r="D31" s="471">
        <v>0</v>
      </c>
      <c r="E31" s="471">
        <v>0</v>
      </c>
    </row>
    <row r="32" spans="1:6">
      <c r="A32" s="474" t="s">
        <v>325</v>
      </c>
      <c r="B32" s="473" t="s">
        <v>314</v>
      </c>
      <c r="C32" s="471">
        <v>0</v>
      </c>
      <c r="D32" s="471">
        <v>0</v>
      </c>
      <c r="E32" s="471">
        <v>0</v>
      </c>
    </row>
    <row r="33" spans="1:5">
      <c r="A33" s="474" t="s">
        <v>326</v>
      </c>
      <c r="B33" s="473" t="s">
        <v>314</v>
      </c>
      <c r="C33" s="471">
        <v>0</v>
      </c>
      <c r="D33" s="471">
        <v>0</v>
      </c>
      <c r="E33" s="471">
        <v>0</v>
      </c>
    </row>
    <row r="34" spans="1:5">
      <c r="A34" s="71" t="s">
        <v>36</v>
      </c>
      <c r="B34" s="470">
        <v>6</v>
      </c>
      <c r="C34" s="471">
        <f>'Notes (BS)'!C60</f>
        <v>40709.871114000001</v>
      </c>
      <c r="D34" s="471">
        <f>'Notes (BS)'!D60</f>
        <v>25914.311184000002</v>
      </c>
      <c r="E34" s="471">
        <f>'Notes (BS)'!E60</f>
        <v>17512.8477551</v>
      </c>
    </row>
    <row r="35" spans="1:5">
      <c r="A35" s="88" t="s">
        <v>37</v>
      </c>
      <c r="B35" s="475"/>
      <c r="C35" s="476">
        <f>SUM(C25:C34)</f>
        <v>47294.679273599999</v>
      </c>
      <c r="D35" s="476">
        <f>SUM(D25:D34)</f>
        <v>31152.057488000002</v>
      </c>
      <c r="E35" s="476">
        <f>SUM(E25:E34)</f>
        <v>23503.7520597</v>
      </c>
    </row>
    <row r="36" spans="1:5">
      <c r="A36" s="88" t="s">
        <v>19</v>
      </c>
      <c r="B36" s="475"/>
      <c r="C36" s="476">
        <f>C23+C35</f>
        <v>89717.76198613891</v>
      </c>
      <c r="D36" s="476">
        <f>D23+D35</f>
        <v>72355.105702600005</v>
      </c>
      <c r="E36" s="476">
        <f>E23+E35</f>
        <v>61050.065530799999</v>
      </c>
    </row>
    <row r="38" spans="1:5">
      <c r="E38" s="468" t="s">
        <v>578</v>
      </c>
    </row>
    <row r="39" spans="1:5" ht="29">
      <c r="A39" s="60" t="s">
        <v>27</v>
      </c>
      <c r="B39" s="43" t="str">
        <f>$B$5</f>
        <v>Note No.</v>
      </c>
      <c r="C39" s="125" t="str">
        <f>$C$5</f>
        <v>As At                      31st March, 2017</v>
      </c>
      <c r="D39" s="125" t="str">
        <f>$D$5</f>
        <v>As At                 31st March, 2016</v>
      </c>
      <c r="E39" s="125" t="str">
        <f>E5</f>
        <v>As At                 31st March, 2015</v>
      </c>
    </row>
    <row r="40" spans="1:5" ht="10.5" customHeight="1">
      <c r="A40" s="42"/>
      <c r="B40" s="470"/>
      <c r="C40" s="471"/>
      <c r="D40" s="471"/>
      <c r="E40" s="471"/>
    </row>
    <row r="41" spans="1:5">
      <c r="A41" s="469" t="s">
        <v>15</v>
      </c>
      <c r="B41" s="470"/>
      <c r="C41" s="471"/>
      <c r="D41" s="471"/>
      <c r="E41" s="471"/>
    </row>
    <row r="42" spans="1:5">
      <c r="A42" s="472" t="s">
        <v>42</v>
      </c>
      <c r="B42" s="470"/>
      <c r="C42" s="471"/>
      <c r="D42" s="471"/>
      <c r="E42" s="471"/>
    </row>
    <row r="43" spans="1:5">
      <c r="A43" s="478" t="s">
        <v>40</v>
      </c>
      <c r="B43" s="479">
        <v>7</v>
      </c>
      <c r="C43" s="480">
        <f>'Notes (BS)'!C73</f>
        <v>35766.011299999998</v>
      </c>
      <c r="D43" s="480">
        <f>'Notes (BS)'!D73</f>
        <v>22130.921300000002</v>
      </c>
      <c r="E43" s="480">
        <f>'Notes (BS)'!E73</f>
        <v>5</v>
      </c>
    </row>
    <row r="44" spans="1:5">
      <c r="A44" s="71" t="s">
        <v>41</v>
      </c>
      <c r="B44" s="470">
        <v>8</v>
      </c>
      <c r="C44" s="471">
        <f>'Notes (FA, etc)'!G65</f>
        <v>5718.8618539000026</v>
      </c>
      <c r="D44" s="471">
        <f>'Notes (FA, etc)'!D65</f>
        <v>16983.983601000004</v>
      </c>
      <c r="E44" s="471">
        <f>'Notes (FA, etc)'!C65</f>
        <v>36952.936498200004</v>
      </c>
    </row>
    <row r="45" spans="1:5">
      <c r="A45" s="481" t="s">
        <v>38</v>
      </c>
      <c r="B45" s="482"/>
      <c r="C45" s="483">
        <f>SUM(C43:C44)</f>
        <v>41484.8731539</v>
      </c>
      <c r="D45" s="483">
        <f>SUM(D43:D44)</f>
        <v>39114.904901000002</v>
      </c>
      <c r="E45" s="483">
        <f>SUM(E43:E44)</f>
        <v>36957.936498200004</v>
      </c>
    </row>
    <row r="46" spans="1:5">
      <c r="A46" s="42" t="s">
        <v>247</v>
      </c>
      <c r="B46" s="473" t="s">
        <v>314</v>
      </c>
      <c r="C46" s="471">
        <v>0</v>
      </c>
      <c r="D46" s="471">
        <v>0</v>
      </c>
      <c r="E46" s="471"/>
    </row>
    <row r="47" spans="1:5">
      <c r="A47" s="475" t="s">
        <v>39</v>
      </c>
      <c r="B47" s="475"/>
      <c r="C47" s="476">
        <f>C45+C46</f>
        <v>41484.8731539</v>
      </c>
      <c r="D47" s="476">
        <f>D45+D46</f>
        <v>39114.904901000002</v>
      </c>
      <c r="E47" s="476">
        <f>E45+E46</f>
        <v>36957.936498200004</v>
      </c>
    </row>
    <row r="48" spans="1:5">
      <c r="A48" s="472" t="s">
        <v>25</v>
      </c>
      <c r="B48" s="470"/>
      <c r="C48" s="471"/>
      <c r="D48" s="471"/>
      <c r="E48" s="471"/>
    </row>
    <row r="49" spans="1:5">
      <c r="A49" s="472" t="s">
        <v>43</v>
      </c>
      <c r="B49" s="470"/>
      <c r="C49" s="471"/>
      <c r="D49" s="471"/>
      <c r="E49" s="471"/>
    </row>
    <row r="50" spans="1:5">
      <c r="A50" s="71" t="s">
        <v>44</v>
      </c>
      <c r="B50" s="470"/>
      <c r="C50" s="471"/>
      <c r="D50" s="471"/>
      <c r="E50" s="471"/>
    </row>
    <row r="51" spans="1:5">
      <c r="A51" s="71" t="s">
        <v>45</v>
      </c>
      <c r="B51" s="470">
        <v>9</v>
      </c>
      <c r="C51" s="471">
        <f>'Notes (BS)'!C135</f>
        <v>8626.4181999999983</v>
      </c>
      <c r="D51" s="471">
        <f>'Notes (BS)'!F135</f>
        <v>7025.5374699999993</v>
      </c>
      <c r="E51" s="471">
        <f>'Notes (BS)'!I135</f>
        <v>2891.8344300000003</v>
      </c>
    </row>
    <row r="52" spans="1:5">
      <c r="A52" s="71" t="s">
        <v>252</v>
      </c>
      <c r="B52" s="473" t="s">
        <v>314</v>
      </c>
      <c r="C52" s="471">
        <v>0</v>
      </c>
      <c r="D52" s="471">
        <v>0</v>
      </c>
      <c r="E52" s="471">
        <v>0</v>
      </c>
    </row>
    <row r="53" spans="1:5">
      <c r="A53" s="71" t="s">
        <v>253</v>
      </c>
      <c r="B53" s="473" t="s">
        <v>314</v>
      </c>
      <c r="C53" s="471">
        <v>0</v>
      </c>
      <c r="D53" s="471">
        <v>0</v>
      </c>
      <c r="E53" s="471">
        <v>0</v>
      </c>
    </row>
    <row r="54" spans="1:5">
      <c r="A54" s="71" t="s">
        <v>263</v>
      </c>
      <c r="B54" s="470">
        <v>10</v>
      </c>
      <c r="C54" s="471">
        <f>'Notes (FA, etc)'!G78</f>
        <v>2984.8277799999996</v>
      </c>
      <c r="D54" s="471">
        <f>'Notes (FA, etc)'!D78</f>
        <v>800.38112999999998</v>
      </c>
      <c r="E54" s="471">
        <f>'Notes (FA, etc)'!C78</f>
        <v>352.85759999999999</v>
      </c>
    </row>
    <row r="55" spans="1:5">
      <c r="A55" s="71" t="s">
        <v>254</v>
      </c>
      <c r="B55" s="473" t="s">
        <v>314</v>
      </c>
      <c r="C55" s="471">
        <v>0</v>
      </c>
      <c r="D55" s="471">
        <v>0</v>
      </c>
      <c r="E55" s="471">
        <v>0</v>
      </c>
    </row>
    <row r="56" spans="1:5">
      <c r="A56" s="71" t="s">
        <v>255</v>
      </c>
      <c r="B56" s="473" t="s">
        <v>314</v>
      </c>
      <c r="C56" s="471">
        <v>0</v>
      </c>
      <c r="D56" s="471">
        <v>0</v>
      </c>
      <c r="E56" s="471">
        <v>0</v>
      </c>
    </row>
    <row r="57" spans="1:5">
      <c r="A57" s="71" t="s">
        <v>256</v>
      </c>
      <c r="B57" s="473" t="s">
        <v>314</v>
      </c>
      <c r="C57" s="471">
        <v>0</v>
      </c>
      <c r="D57" s="471">
        <v>0</v>
      </c>
      <c r="E57" s="471">
        <v>0</v>
      </c>
    </row>
    <row r="58" spans="1:5">
      <c r="A58" s="88" t="s">
        <v>48</v>
      </c>
      <c r="B58" s="475"/>
      <c r="C58" s="476">
        <f>SUM(C51:C57)</f>
        <v>11611.245979999998</v>
      </c>
      <c r="D58" s="476">
        <f>SUM(D51:D57)</f>
        <v>7825.9185999999991</v>
      </c>
      <c r="E58" s="476">
        <f>SUM(E51:E57)</f>
        <v>3244.6920300000002</v>
      </c>
    </row>
    <row r="59" spans="1:5">
      <c r="A59" s="472" t="s">
        <v>3</v>
      </c>
      <c r="B59" s="470"/>
      <c r="C59" s="471"/>
      <c r="D59" s="471"/>
      <c r="E59" s="471"/>
    </row>
    <row r="60" spans="1:5">
      <c r="A60" s="71" t="s">
        <v>44</v>
      </c>
      <c r="B60" s="470"/>
      <c r="C60" s="471"/>
      <c r="D60" s="471"/>
      <c r="E60" s="471"/>
    </row>
    <row r="61" spans="1:5">
      <c r="A61" s="474" t="s">
        <v>327</v>
      </c>
      <c r="B61" s="473" t="s">
        <v>314</v>
      </c>
      <c r="C61" s="471">
        <v>0</v>
      </c>
      <c r="D61" s="471">
        <v>0</v>
      </c>
      <c r="E61" s="471">
        <v>0</v>
      </c>
    </row>
    <row r="62" spans="1:5">
      <c r="A62" s="474" t="s">
        <v>252</v>
      </c>
      <c r="B62" s="473" t="s">
        <v>314</v>
      </c>
      <c r="C62" s="471">
        <v>0</v>
      </c>
      <c r="D62" s="471">
        <v>0</v>
      </c>
      <c r="E62" s="471">
        <v>0</v>
      </c>
    </row>
    <row r="63" spans="1:5">
      <c r="A63" s="71" t="s">
        <v>46</v>
      </c>
      <c r="B63" s="470">
        <v>11</v>
      </c>
      <c r="C63" s="471">
        <f>'Notes (BS)'!C151</f>
        <v>3201.62392</v>
      </c>
      <c r="D63" s="471">
        <f>'Notes (BS)'!D151</f>
        <v>3555.1947700000001</v>
      </c>
      <c r="E63" s="471">
        <f>'Notes (BS)'!E151</f>
        <v>1051.1468299999999</v>
      </c>
    </row>
    <row r="64" spans="1:5">
      <c r="A64" s="71" t="s">
        <v>6</v>
      </c>
      <c r="B64" s="470">
        <v>12</v>
      </c>
      <c r="C64" s="471">
        <f>'Notes (BS)'!C156</f>
        <v>1585.8</v>
      </c>
      <c r="D64" s="471">
        <f>'Notes (BS)'!D156</f>
        <v>465</v>
      </c>
      <c r="E64" s="471">
        <f>'Notes (BS)'!E156</f>
        <v>93</v>
      </c>
    </row>
    <row r="65" spans="1:8">
      <c r="A65" s="71" t="s">
        <v>49</v>
      </c>
      <c r="B65" s="470">
        <v>13</v>
      </c>
      <c r="C65" s="471">
        <f>'Notes (BS)'!C166</f>
        <v>74.419010600000007</v>
      </c>
      <c r="D65" s="471">
        <f>'Notes (BS)'!D166</f>
        <v>62.396120600000003</v>
      </c>
      <c r="E65" s="471">
        <f>'Notes (BS)'!E166</f>
        <v>65.148280400000004</v>
      </c>
    </row>
    <row r="66" spans="1:8">
      <c r="A66" s="71" t="s">
        <v>50</v>
      </c>
      <c r="B66" s="470">
        <v>14</v>
      </c>
      <c r="C66" s="471">
        <f>'Notes (BS)'!C185</f>
        <v>31759.799921599999</v>
      </c>
      <c r="D66" s="471">
        <f>'Notes (BS)'!D185</f>
        <v>21331.691310999999</v>
      </c>
      <c r="E66" s="471">
        <f>'Notes (BS)'!E185</f>
        <v>19638.141892199998</v>
      </c>
    </row>
    <row r="67" spans="1:8">
      <c r="A67" s="88" t="s">
        <v>51</v>
      </c>
      <c r="B67" s="475"/>
      <c r="C67" s="476">
        <f>SUM(C61:C66)</f>
        <v>36621.642852199999</v>
      </c>
      <c r="D67" s="476">
        <f>SUM(D61:D66)</f>
        <v>25414.282201599999</v>
      </c>
      <c r="E67" s="476">
        <f>SUM(E61:E66)</f>
        <v>20847.437002599996</v>
      </c>
    </row>
    <row r="68" spans="1:8">
      <c r="A68" s="88" t="s">
        <v>52</v>
      </c>
      <c r="B68" s="475"/>
      <c r="C68" s="476">
        <f>C58+C67</f>
        <v>48232.888832199998</v>
      </c>
      <c r="D68" s="476">
        <f>D58+D67</f>
        <v>33240.200801599996</v>
      </c>
      <c r="E68" s="476">
        <f>E58+E67</f>
        <v>24092.129032599994</v>
      </c>
    </row>
    <row r="69" spans="1:8">
      <c r="A69" s="88" t="s">
        <v>20</v>
      </c>
      <c r="B69" s="475"/>
      <c r="C69" s="476">
        <f>C47+C68</f>
        <v>89717.761986099998</v>
      </c>
      <c r="D69" s="476">
        <f>D47+D68</f>
        <v>72355.105702600005</v>
      </c>
      <c r="E69" s="476">
        <f>E47+E68</f>
        <v>61050.065530799999</v>
      </c>
      <c r="F69" s="477">
        <f>C36-C69</f>
        <v>3.8911821320652962E-8</v>
      </c>
      <c r="G69" s="477">
        <f>D69-D36</f>
        <v>0</v>
      </c>
      <c r="H69" s="477">
        <f>E69-E36</f>
        <v>0</v>
      </c>
    </row>
    <row r="70" spans="1:8">
      <c r="F70" s="467"/>
    </row>
    <row r="71" spans="1:8">
      <c r="A71" s="775" t="s">
        <v>335</v>
      </c>
      <c r="B71" s="775"/>
      <c r="C71" s="775"/>
      <c r="D71" s="775"/>
      <c r="E71" s="775"/>
    </row>
    <row r="72" spans="1:8" ht="6.75" customHeight="1">
      <c r="A72" s="484"/>
      <c r="B72" s="485"/>
      <c r="C72" s="486"/>
      <c r="D72" s="486"/>
    </row>
    <row r="73" spans="1:8" ht="45" customHeight="1">
      <c r="A73" s="774" t="s">
        <v>333</v>
      </c>
      <c r="B73" s="774"/>
      <c r="C73" s="774"/>
      <c r="D73" s="774"/>
      <c r="E73" s="774"/>
    </row>
    <row r="74" spans="1:8" ht="4.5" customHeight="1">
      <c r="A74" s="487"/>
    </row>
    <row r="75" spans="1:8" ht="15" customHeight="1">
      <c r="A75" s="774" t="s">
        <v>334</v>
      </c>
      <c r="B75" s="774"/>
      <c r="C75" s="774"/>
      <c r="D75" s="774"/>
      <c r="E75" s="774"/>
    </row>
    <row r="76" spans="1:8">
      <c r="A76" s="774"/>
      <c r="B76" s="774"/>
      <c r="C76" s="774"/>
      <c r="D76" s="774"/>
      <c r="E76" s="774"/>
    </row>
    <row r="79" spans="1:8">
      <c r="A79" s="718" t="s">
        <v>594</v>
      </c>
      <c r="B79" s="786" t="s">
        <v>595</v>
      </c>
      <c r="C79" s="786"/>
      <c r="D79" s="786"/>
      <c r="E79" s="786"/>
    </row>
    <row r="80" spans="1:8">
      <c r="A80" s="150"/>
      <c r="B80" s="717"/>
      <c r="C80" s="555"/>
      <c r="D80" s="555"/>
      <c r="E80" s="150"/>
    </row>
    <row r="81" spans="1:5">
      <c r="A81" s="150"/>
      <c r="B81" s="717"/>
      <c r="C81" s="555"/>
      <c r="D81" s="555"/>
      <c r="E81" s="150"/>
    </row>
    <row r="82" spans="1:5">
      <c r="A82" s="150"/>
      <c r="B82" s="717"/>
      <c r="C82" s="555"/>
      <c r="D82" s="555"/>
      <c r="E82" s="150"/>
    </row>
    <row r="83" spans="1:5">
      <c r="A83" s="150"/>
      <c r="B83" s="717"/>
      <c r="C83" s="555"/>
      <c r="D83" s="555"/>
      <c r="E83" s="150"/>
    </row>
    <row r="84" spans="1:5">
      <c r="A84" s="718" t="s">
        <v>596</v>
      </c>
      <c r="B84" s="772" t="s">
        <v>599</v>
      </c>
      <c r="C84" s="772"/>
      <c r="D84" s="771" t="s">
        <v>612</v>
      </c>
      <c r="E84" s="771"/>
    </row>
    <row r="85" spans="1:5">
      <c r="A85" s="718" t="s">
        <v>597</v>
      </c>
      <c r="B85" s="772" t="s">
        <v>600</v>
      </c>
      <c r="C85" s="772"/>
      <c r="D85" s="771" t="s">
        <v>602</v>
      </c>
      <c r="E85" s="771"/>
    </row>
    <row r="86" spans="1:5">
      <c r="A86" s="718" t="s">
        <v>598</v>
      </c>
      <c r="B86" s="772" t="s">
        <v>601</v>
      </c>
      <c r="C86" s="772"/>
      <c r="D86" s="771" t="s">
        <v>603</v>
      </c>
      <c r="E86" s="771"/>
    </row>
    <row r="87" spans="1:5">
      <c r="A87" s="150"/>
      <c r="B87" s="717"/>
      <c r="C87" s="555"/>
      <c r="D87" s="555"/>
      <c r="E87" s="150"/>
    </row>
    <row r="88" spans="1:5">
      <c r="A88" s="150"/>
      <c r="B88" s="717"/>
      <c r="C88" s="555"/>
      <c r="D88" s="555"/>
      <c r="E88" s="150"/>
    </row>
    <row r="89" spans="1:5">
      <c r="A89" s="150"/>
      <c r="B89" s="717"/>
      <c r="C89" s="555"/>
      <c r="D89" s="555"/>
      <c r="E89" s="150"/>
    </row>
    <row r="90" spans="1:5">
      <c r="A90" s="150"/>
      <c r="B90" s="717"/>
      <c r="C90" s="555"/>
      <c r="D90" s="555"/>
      <c r="E90" s="150"/>
    </row>
    <row r="91" spans="1:5">
      <c r="A91" s="150"/>
      <c r="B91" s="717"/>
      <c r="C91" s="719" t="s">
        <v>604</v>
      </c>
      <c r="D91" s="555"/>
      <c r="E91" s="150"/>
    </row>
    <row r="92" spans="1:5">
      <c r="A92" s="150"/>
      <c r="B92" s="717"/>
      <c r="C92" s="719" t="s">
        <v>605</v>
      </c>
      <c r="D92" s="555"/>
      <c r="E92" s="150"/>
    </row>
    <row r="93" spans="1:5">
      <c r="A93" s="150"/>
      <c r="B93" s="717"/>
      <c r="C93" s="719" t="s">
        <v>606</v>
      </c>
      <c r="D93" s="719"/>
      <c r="E93" s="150"/>
    </row>
    <row r="94" spans="1:5">
      <c r="A94" s="150" t="s">
        <v>607</v>
      </c>
      <c r="B94" s="717"/>
      <c r="C94" s="555"/>
      <c r="D94" s="555"/>
      <c r="E94" s="150"/>
    </row>
    <row r="95" spans="1:5">
      <c r="A95" s="150" t="s">
        <v>608</v>
      </c>
      <c r="B95" s="717"/>
      <c r="C95" s="555"/>
      <c r="D95" s="555"/>
      <c r="E95" s="150"/>
    </row>
    <row r="97" spans="1:7" ht="18.5">
      <c r="A97" s="773" t="s">
        <v>301</v>
      </c>
      <c r="B97" s="773"/>
      <c r="C97" s="773"/>
      <c r="D97" s="773"/>
      <c r="E97" s="72"/>
    </row>
    <row r="98" spans="1:7" ht="17">
      <c r="A98" s="787" t="s">
        <v>418</v>
      </c>
      <c r="B98" s="787"/>
      <c r="C98" s="787"/>
      <c r="D98" s="787"/>
      <c r="E98" s="37"/>
    </row>
    <row r="100" spans="1:7">
      <c r="D100" s="468" t="s">
        <v>578</v>
      </c>
    </row>
    <row r="101" spans="1:7" ht="43.5">
      <c r="A101" s="60" t="s">
        <v>27</v>
      </c>
      <c r="B101" s="43" t="str">
        <f>$B$5</f>
        <v>Note No.</v>
      </c>
      <c r="C101" s="125" t="s">
        <v>369</v>
      </c>
      <c r="D101" s="125" t="s">
        <v>370</v>
      </c>
    </row>
    <row r="102" spans="1:7" ht="10.5" customHeight="1">
      <c r="A102" s="67"/>
      <c r="B102" s="68"/>
      <c r="C102" s="69"/>
      <c r="D102" s="69"/>
    </row>
    <row r="103" spans="1:7">
      <c r="A103" s="488" t="s">
        <v>53</v>
      </c>
      <c r="B103" s="470"/>
      <c r="C103" s="471"/>
      <c r="D103" s="471"/>
    </row>
    <row r="104" spans="1:7">
      <c r="A104" s="489" t="s">
        <v>212</v>
      </c>
      <c r="B104" s="470"/>
      <c r="C104" s="471"/>
      <c r="D104" s="471"/>
    </row>
    <row r="105" spans="1:7">
      <c r="A105" s="71" t="s">
        <v>54</v>
      </c>
      <c r="B105" s="470">
        <v>15</v>
      </c>
      <c r="C105" s="471">
        <f>'Notes (PL)'!C17</f>
        <v>10155.809175</v>
      </c>
      <c r="D105" s="471">
        <f>'Notes (PL)'!D17</f>
        <v>9807.1450342999997</v>
      </c>
      <c r="G105" s="490"/>
    </row>
    <row r="106" spans="1:7">
      <c r="A106" s="71" t="s">
        <v>12</v>
      </c>
      <c r="B106" s="470">
        <v>16</v>
      </c>
      <c r="C106" s="471">
        <f>'Notes (PL)'!C31</f>
        <v>442.57716999999997</v>
      </c>
      <c r="D106" s="471">
        <f>'Notes (PL)'!D31</f>
        <v>183.02190000000002</v>
      </c>
    </row>
    <row r="107" spans="1:7">
      <c r="A107" s="474" t="s">
        <v>328</v>
      </c>
      <c r="B107" s="470">
        <v>17</v>
      </c>
      <c r="C107" s="471">
        <f>'Notes (PL)'!C41</f>
        <v>1638.1320699999999</v>
      </c>
      <c r="D107" s="471">
        <f>'Notes (PL)'!D41</f>
        <v>4.8579100000000004</v>
      </c>
    </row>
    <row r="108" spans="1:7">
      <c r="A108" s="491" t="s">
        <v>55</v>
      </c>
      <c r="B108" s="475"/>
      <c r="C108" s="476">
        <f>SUM(C105:C107)</f>
        <v>12236.518415</v>
      </c>
      <c r="D108" s="476">
        <f>SUM(D105:D107)</f>
        <v>9995.0248443</v>
      </c>
      <c r="G108" s="492"/>
    </row>
    <row r="109" spans="1:7">
      <c r="A109" s="489" t="s">
        <v>56</v>
      </c>
      <c r="B109" s="469"/>
      <c r="C109" s="493"/>
      <c r="D109" s="493"/>
      <c r="G109" s="492"/>
    </row>
    <row r="110" spans="1:7">
      <c r="A110" s="71" t="s">
        <v>266</v>
      </c>
      <c r="B110" s="473" t="s">
        <v>314</v>
      </c>
      <c r="C110" s="471">
        <v>0</v>
      </c>
      <c r="D110" s="471">
        <v>0</v>
      </c>
      <c r="G110" s="490"/>
    </row>
    <row r="111" spans="1:7">
      <c r="A111" s="71" t="s">
        <v>267</v>
      </c>
      <c r="B111" s="473" t="s">
        <v>314</v>
      </c>
      <c r="C111" s="471">
        <v>0</v>
      </c>
      <c r="D111" s="471">
        <v>0</v>
      </c>
    </row>
    <row r="112" spans="1:7" ht="32.25" customHeight="1">
      <c r="A112" s="494" t="s">
        <v>268</v>
      </c>
      <c r="B112" s="473" t="s">
        <v>314</v>
      </c>
      <c r="C112" s="471">
        <v>0</v>
      </c>
      <c r="D112" s="471">
        <v>0</v>
      </c>
    </row>
    <row r="113" spans="1:4">
      <c r="A113" s="474" t="s">
        <v>417</v>
      </c>
      <c r="B113" s="470">
        <v>18</v>
      </c>
      <c r="C113" s="471">
        <f>'Notes (PL)'!C52</f>
        <v>6044.2244200000005</v>
      </c>
      <c r="D113" s="471">
        <f>'Notes (PL)'!D52</f>
        <v>5438.3840200000004</v>
      </c>
    </row>
    <row r="114" spans="1:4">
      <c r="A114" s="71" t="s">
        <v>16</v>
      </c>
      <c r="B114" s="470">
        <v>19</v>
      </c>
      <c r="C114" s="471">
        <f>'Notes (PL)'!C63</f>
        <v>1112.0689400000001</v>
      </c>
      <c r="D114" s="471">
        <f>'Notes (PL)'!D63</f>
        <v>654.94363499999997</v>
      </c>
    </row>
    <row r="115" spans="1:4">
      <c r="A115" s="71" t="s">
        <v>18</v>
      </c>
      <c r="B115" s="470">
        <v>20</v>
      </c>
      <c r="C115" s="471">
        <f>'Notes (PL)'!C70</f>
        <v>2087.6725420999996</v>
      </c>
      <c r="D115" s="471">
        <f>'Notes (PL)'!D70</f>
        <v>2030.1503164999997</v>
      </c>
    </row>
    <row r="116" spans="1:4">
      <c r="A116" s="71" t="s">
        <v>17</v>
      </c>
      <c r="B116" s="470">
        <v>21</v>
      </c>
      <c r="C116" s="471">
        <f>'Notes (PL)'!C103</f>
        <v>2177.1885000000002</v>
      </c>
      <c r="D116" s="471">
        <f>'Notes (PL)'!D103</f>
        <v>2694.2611100000004</v>
      </c>
    </row>
    <row r="117" spans="1:4">
      <c r="A117" s="474" t="s">
        <v>280</v>
      </c>
      <c r="B117" s="470">
        <v>22</v>
      </c>
      <c r="C117" s="471">
        <f>'Notes (PL)'!C113</f>
        <v>0.04</v>
      </c>
      <c r="D117" s="471">
        <f>'Notes (PL)'!D113</f>
        <v>13.355359999999999</v>
      </c>
    </row>
    <row r="118" spans="1:4" ht="30.75" customHeight="1">
      <c r="A118" s="495" t="s">
        <v>60</v>
      </c>
      <c r="B118" s="496"/>
      <c r="C118" s="497">
        <f>C108-SUM(C110:C117)</f>
        <v>815.32401289999871</v>
      </c>
      <c r="D118" s="497">
        <f>D108-SUM(D110:D117)</f>
        <v>-836.06959719999941</v>
      </c>
    </row>
    <row r="119" spans="1:4" ht="29">
      <c r="A119" s="71" t="s">
        <v>59</v>
      </c>
      <c r="B119" s="469" t="s">
        <v>314</v>
      </c>
      <c r="C119" s="480">
        <v>0</v>
      </c>
      <c r="D119" s="480">
        <v>0</v>
      </c>
    </row>
    <row r="120" spans="1:4">
      <c r="A120" s="495" t="s">
        <v>58</v>
      </c>
      <c r="B120" s="496"/>
      <c r="C120" s="497">
        <f>C118+C119</f>
        <v>815.32401289999871</v>
      </c>
      <c r="D120" s="497">
        <f>D118+D119</f>
        <v>-836.06959719999941</v>
      </c>
    </row>
    <row r="121" spans="1:4">
      <c r="A121" s="71" t="s">
        <v>57</v>
      </c>
      <c r="B121" s="473" t="s">
        <v>314</v>
      </c>
      <c r="C121" s="471">
        <v>0</v>
      </c>
      <c r="D121" s="471">
        <v>0</v>
      </c>
    </row>
    <row r="122" spans="1:4">
      <c r="A122" s="498" t="s">
        <v>61</v>
      </c>
      <c r="B122" s="496"/>
      <c r="C122" s="497">
        <f>C120+C121</f>
        <v>815.32401289999871</v>
      </c>
      <c r="D122" s="497">
        <f>D120+D121</f>
        <v>-836.06959719999941</v>
      </c>
    </row>
    <row r="123" spans="1:4">
      <c r="A123" s="71" t="s">
        <v>62</v>
      </c>
      <c r="B123" s="469"/>
      <c r="C123" s="493"/>
      <c r="D123" s="493"/>
    </row>
    <row r="124" spans="1:4">
      <c r="A124" s="71" t="s">
        <v>63</v>
      </c>
      <c r="B124" s="473" t="s">
        <v>314</v>
      </c>
      <c r="C124" s="471">
        <v>0</v>
      </c>
      <c r="D124" s="471">
        <v>0</v>
      </c>
    </row>
    <row r="125" spans="1:4">
      <c r="A125" s="71" t="s">
        <v>64</v>
      </c>
      <c r="B125" s="473" t="s">
        <v>314</v>
      </c>
      <c r="C125" s="471">
        <v>0</v>
      </c>
      <c r="D125" s="471">
        <v>0</v>
      </c>
    </row>
    <row r="126" spans="1:4">
      <c r="A126" s="491" t="s">
        <v>66</v>
      </c>
      <c r="B126" s="475"/>
      <c r="C126" s="476">
        <f>C122-SUM(C124:C125)</f>
        <v>815.32401289999871</v>
      </c>
      <c r="D126" s="476">
        <f>D122-SUM(D124:D125)</f>
        <v>-836.06959719999941</v>
      </c>
    </row>
    <row r="127" spans="1:4" ht="10.5" customHeight="1">
      <c r="A127" s="489"/>
      <c r="B127" s="469"/>
      <c r="C127" s="493"/>
      <c r="D127" s="493"/>
    </row>
    <row r="128" spans="1:4">
      <c r="A128" s="488" t="s">
        <v>67</v>
      </c>
      <c r="B128" s="469"/>
      <c r="C128" s="493"/>
      <c r="D128" s="493"/>
    </row>
    <row r="129" spans="1:7">
      <c r="A129" s="73" t="s">
        <v>65</v>
      </c>
      <c r="B129" s="470"/>
      <c r="C129" s="471">
        <v>0</v>
      </c>
      <c r="D129" s="471">
        <v>0</v>
      </c>
    </row>
    <row r="130" spans="1:7">
      <c r="A130" s="73" t="s">
        <v>68</v>
      </c>
      <c r="B130" s="470"/>
      <c r="C130" s="471">
        <v>0</v>
      </c>
      <c r="D130" s="471">
        <v>0</v>
      </c>
    </row>
    <row r="131" spans="1:7">
      <c r="A131" s="499" t="s">
        <v>69</v>
      </c>
      <c r="B131" s="475"/>
      <c r="C131" s="476">
        <f>C129-C130</f>
        <v>0</v>
      </c>
      <c r="D131" s="476">
        <f>D129-D130</f>
        <v>0</v>
      </c>
    </row>
    <row r="132" spans="1:7">
      <c r="A132" s="499" t="s">
        <v>70</v>
      </c>
      <c r="B132" s="475"/>
      <c r="C132" s="476">
        <f>C126+C131</f>
        <v>815.32401289999871</v>
      </c>
      <c r="D132" s="476">
        <f>D126+D131</f>
        <v>-836.06959719999941</v>
      </c>
    </row>
    <row r="133" spans="1:7" ht="10.5" customHeight="1">
      <c r="A133" s="500"/>
      <c r="B133" s="469"/>
      <c r="C133" s="493"/>
      <c r="D133" s="493"/>
    </row>
    <row r="134" spans="1:7">
      <c r="A134" s="501" t="s">
        <v>71</v>
      </c>
      <c r="B134" s="469"/>
      <c r="C134" s="493"/>
      <c r="D134" s="493"/>
    </row>
    <row r="135" spans="1:7">
      <c r="A135" s="71" t="s">
        <v>21</v>
      </c>
      <c r="B135" s="473" t="s">
        <v>314</v>
      </c>
      <c r="C135" s="471">
        <v>0</v>
      </c>
      <c r="D135" s="471">
        <v>0</v>
      </c>
    </row>
    <row r="136" spans="1:7" ht="29">
      <c r="A136" s="71" t="s">
        <v>22</v>
      </c>
      <c r="B136" s="473" t="s">
        <v>314</v>
      </c>
      <c r="C136" s="471">
        <v>0</v>
      </c>
      <c r="D136" s="471">
        <v>0</v>
      </c>
      <c r="G136" s="502"/>
    </row>
    <row r="137" spans="1:7">
      <c r="A137" s="71" t="s">
        <v>23</v>
      </c>
      <c r="B137" s="473" t="s">
        <v>314</v>
      </c>
      <c r="C137" s="471">
        <v>0</v>
      </c>
      <c r="D137" s="471">
        <v>0</v>
      </c>
      <c r="G137" s="502"/>
    </row>
    <row r="138" spans="1:7">
      <c r="A138" s="71" t="s">
        <v>24</v>
      </c>
      <c r="B138" s="473" t="s">
        <v>314</v>
      </c>
      <c r="C138" s="471">
        <v>0</v>
      </c>
      <c r="D138" s="471">
        <v>0</v>
      </c>
    </row>
    <row r="139" spans="1:7" ht="15" thickBot="1">
      <c r="A139" s="503" t="s">
        <v>83</v>
      </c>
      <c r="B139" s="504"/>
      <c r="C139" s="505">
        <f>C132+SUM(C135:C138)</f>
        <v>815.32401289999871</v>
      </c>
      <c r="D139" s="505">
        <f>D132+SUM(D135:D138)</f>
        <v>-836.06959719999941</v>
      </c>
      <c r="F139" s="467">
        <f>C139-81532401.29/100000</f>
        <v>-1.3642420526593924E-12</v>
      </c>
      <c r="G139" s="467">
        <f>D139--83606959.72/100000</f>
        <v>0</v>
      </c>
    </row>
    <row r="140" spans="1:7" ht="9" customHeight="1">
      <c r="A140" s="42"/>
      <c r="B140" s="470"/>
      <c r="C140" s="471"/>
      <c r="D140" s="471"/>
    </row>
    <row r="141" spans="1:7">
      <c r="A141" s="755" t="s">
        <v>87</v>
      </c>
      <c r="B141" s="756"/>
      <c r="C141" s="757"/>
      <c r="D141" s="757"/>
      <c r="G141" s="664"/>
    </row>
    <row r="142" spans="1:7">
      <c r="A142" s="73" t="s">
        <v>84</v>
      </c>
      <c r="B142" s="473" t="s">
        <v>314</v>
      </c>
      <c r="C142" s="471">
        <f>C132</f>
        <v>815.32401289999871</v>
      </c>
      <c r="D142" s="471">
        <f>D132</f>
        <v>-836.06959719999941</v>
      </c>
      <c r="F142" s="507"/>
    </row>
    <row r="143" spans="1:7">
      <c r="A143" s="73" t="s">
        <v>85</v>
      </c>
      <c r="B143" s="473" t="s">
        <v>314</v>
      </c>
      <c r="C143" s="471">
        <v>0</v>
      </c>
      <c r="D143" s="471">
        <v>0</v>
      </c>
      <c r="G143" s="502"/>
    </row>
    <row r="144" spans="1:7">
      <c r="A144" s="151"/>
      <c r="B144" s="475"/>
      <c r="C144" s="476">
        <f>SUM(C142:C143)</f>
        <v>815.32401289999871</v>
      </c>
      <c r="D144" s="476">
        <f>SUM(D142:D143)</f>
        <v>-836.06959719999941</v>
      </c>
      <c r="F144" s="507"/>
    </row>
    <row r="145" spans="1:7" ht="9.75" customHeight="1">
      <c r="A145" s="42"/>
      <c r="B145" s="470"/>
      <c r="C145" s="471"/>
      <c r="D145" s="471"/>
      <c r="F145" s="507"/>
      <c r="G145" s="508"/>
    </row>
    <row r="146" spans="1:7">
      <c r="A146" s="506" t="s">
        <v>79</v>
      </c>
      <c r="B146" s="470"/>
      <c r="C146" s="471"/>
      <c r="D146" s="471"/>
      <c r="F146" s="507"/>
      <c r="G146" s="509"/>
    </row>
    <row r="147" spans="1:7">
      <c r="A147" s="73" t="s">
        <v>84</v>
      </c>
      <c r="B147" s="473" t="s">
        <v>314</v>
      </c>
      <c r="C147" s="471">
        <f>SUM(C135:C138)</f>
        <v>0</v>
      </c>
      <c r="D147" s="471">
        <f>SUM(D135:D138)</f>
        <v>0</v>
      </c>
      <c r="F147" s="507"/>
      <c r="G147" s="508"/>
    </row>
    <row r="148" spans="1:7">
      <c r="A148" s="73" t="s">
        <v>85</v>
      </c>
      <c r="B148" s="473" t="s">
        <v>314</v>
      </c>
      <c r="C148" s="471">
        <v>0</v>
      </c>
      <c r="D148" s="471">
        <v>0</v>
      </c>
      <c r="F148" s="507"/>
      <c r="G148" s="510"/>
    </row>
    <row r="149" spans="1:7">
      <c r="A149" s="151"/>
      <c r="B149" s="475"/>
      <c r="C149" s="476">
        <f>SUM(C147:C148)</f>
        <v>0</v>
      </c>
      <c r="D149" s="476">
        <f>SUM(D147:D148)</f>
        <v>0</v>
      </c>
      <c r="F149" s="507"/>
      <c r="G149" s="508"/>
    </row>
    <row r="150" spans="1:7" ht="9.75" customHeight="1">
      <c r="A150" s="42"/>
      <c r="B150" s="470"/>
      <c r="C150" s="471"/>
      <c r="D150" s="471"/>
      <c r="F150" s="507"/>
      <c r="G150" s="508"/>
    </row>
    <row r="151" spans="1:7">
      <c r="A151" s="506" t="s">
        <v>80</v>
      </c>
      <c r="B151" s="470"/>
      <c r="C151" s="471"/>
      <c r="D151" s="471"/>
      <c r="F151" s="507"/>
      <c r="G151" s="511"/>
    </row>
    <row r="152" spans="1:7">
      <c r="A152" s="73" t="s">
        <v>84</v>
      </c>
      <c r="B152" s="473" t="s">
        <v>314</v>
      </c>
      <c r="C152" s="471">
        <f>C139</f>
        <v>815.32401289999871</v>
      </c>
      <c r="D152" s="471">
        <f>D139</f>
        <v>-836.06959719999941</v>
      </c>
      <c r="F152" s="507"/>
      <c r="G152" s="508"/>
    </row>
    <row r="153" spans="1:7">
      <c r="A153" s="73" t="s">
        <v>85</v>
      </c>
      <c r="B153" s="473" t="s">
        <v>314</v>
      </c>
      <c r="C153" s="471">
        <v>0</v>
      </c>
      <c r="D153" s="471">
        <v>0</v>
      </c>
      <c r="F153" s="507"/>
    </row>
    <row r="154" spans="1:7">
      <c r="A154" s="151"/>
      <c r="B154" s="475"/>
      <c r="C154" s="476">
        <f>SUM(C152:C153)</f>
        <v>815.32401289999871</v>
      </c>
      <c r="D154" s="476">
        <f>SUM(D152:D153)</f>
        <v>-836.06959719999941</v>
      </c>
      <c r="F154" s="507"/>
    </row>
    <row r="155" spans="1:7" ht="11.25" customHeight="1">
      <c r="A155" s="512"/>
      <c r="B155" s="469"/>
      <c r="C155" s="493"/>
      <c r="D155" s="493"/>
      <c r="F155" s="507"/>
    </row>
    <row r="156" spans="1:7" ht="29">
      <c r="A156" s="513" t="s">
        <v>86</v>
      </c>
      <c r="B156" s="470"/>
      <c r="C156" s="471"/>
      <c r="D156" s="471"/>
      <c r="F156" s="507"/>
    </row>
    <row r="157" spans="1:7">
      <c r="A157" s="73" t="s">
        <v>81</v>
      </c>
      <c r="B157" s="473" t="s">
        <v>314</v>
      </c>
      <c r="C157" s="471">
        <f>C154</f>
        <v>815.32401289999871</v>
      </c>
      <c r="D157" s="471">
        <f>D154</f>
        <v>-836.06959719999941</v>
      </c>
      <c r="F157" s="507"/>
    </row>
    <row r="158" spans="1:7">
      <c r="A158" s="73" t="s">
        <v>82</v>
      </c>
      <c r="B158" s="473" t="s">
        <v>314</v>
      </c>
      <c r="C158" s="471">
        <v>0</v>
      </c>
      <c r="D158" s="471">
        <v>0</v>
      </c>
      <c r="F158" s="507"/>
    </row>
    <row r="159" spans="1:7">
      <c r="A159" s="151"/>
      <c r="B159" s="475"/>
      <c r="C159" s="476">
        <f>SUM(C157:C158)</f>
        <v>815.32401289999871</v>
      </c>
      <c r="D159" s="476">
        <f>SUM(D157:D158)</f>
        <v>-836.06959719999941</v>
      </c>
      <c r="F159" s="507"/>
    </row>
    <row r="160" spans="1:7" ht="9.75" customHeight="1">
      <c r="A160" s="42"/>
      <c r="B160" s="783">
        <v>24.2</v>
      </c>
      <c r="C160" s="471"/>
      <c r="D160" s="471"/>
      <c r="F160" s="507"/>
    </row>
    <row r="161" spans="1:6">
      <c r="A161" s="71" t="s">
        <v>77</v>
      </c>
      <c r="B161" s="784"/>
      <c r="C161" s="471"/>
      <c r="D161" s="471"/>
      <c r="F161" s="507"/>
    </row>
    <row r="162" spans="1:6">
      <c r="A162" s="73" t="s">
        <v>72</v>
      </c>
      <c r="B162" s="784"/>
      <c r="C162" s="514">
        <f>C139/'Notes (BS)'!C86</f>
        <v>0.22796056458775393</v>
      </c>
      <c r="D162" s="514">
        <f>D139/'Notes (BS)'!E86</f>
        <v>-0.37778345775419636</v>
      </c>
      <c r="F162" s="507"/>
    </row>
    <row r="163" spans="1:6">
      <c r="A163" s="71" t="s">
        <v>73</v>
      </c>
      <c r="B163" s="784"/>
      <c r="C163" s="514">
        <f>C139/(('Notes (BS)'!C86+('Notes (FA, etc)'!G64/10)))</f>
        <v>0.19357420154785804</v>
      </c>
      <c r="D163" s="514">
        <f>D139/(('Notes (BS)'!E86)+('Notes (FA, etc)'!D64/10))</f>
        <v>-0.20527288153927001</v>
      </c>
    </row>
    <row r="164" spans="1:6">
      <c r="A164" s="71" t="s">
        <v>76</v>
      </c>
      <c r="B164" s="784"/>
      <c r="C164" s="514"/>
      <c r="D164" s="514"/>
      <c r="F164" s="507"/>
    </row>
    <row r="165" spans="1:6">
      <c r="A165" s="71" t="s">
        <v>74</v>
      </c>
      <c r="B165" s="784"/>
      <c r="C165" s="471">
        <v>0</v>
      </c>
      <c r="D165" s="471">
        <v>0</v>
      </c>
      <c r="F165" s="507"/>
    </row>
    <row r="166" spans="1:6">
      <c r="A166" s="71" t="s">
        <v>78</v>
      </c>
      <c r="B166" s="784"/>
      <c r="C166" s="471">
        <v>0</v>
      </c>
      <c r="D166" s="471">
        <v>0</v>
      </c>
      <c r="F166" s="507"/>
    </row>
    <row r="167" spans="1:6" ht="17.25" customHeight="1">
      <c r="A167" s="500" t="s">
        <v>75</v>
      </c>
      <c r="B167" s="784"/>
      <c r="C167" s="471"/>
      <c r="D167" s="471"/>
      <c r="F167" s="507"/>
    </row>
    <row r="168" spans="1:6">
      <c r="A168" s="500" t="s">
        <v>74</v>
      </c>
      <c r="B168" s="784"/>
      <c r="C168" s="514">
        <f>C162</f>
        <v>0.22796056458775393</v>
      </c>
      <c r="D168" s="514">
        <f>D162</f>
        <v>-0.37778345775419636</v>
      </c>
      <c r="F168" s="507"/>
    </row>
    <row r="169" spans="1:6">
      <c r="A169" s="500" t="s">
        <v>78</v>
      </c>
      <c r="B169" s="784"/>
      <c r="C169" s="514">
        <f>C163</f>
        <v>0.19357420154785804</v>
      </c>
      <c r="D169" s="514">
        <f>D163</f>
        <v>-0.20527288153927001</v>
      </c>
      <c r="F169" s="507"/>
    </row>
    <row r="170" spans="1:6" ht="10.5" customHeight="1">
      <c r="A170" s="515"/>
      <c r="B170" s="785"/>
      <c r="C170" s="516"/>
      <c r="D170" s="516"/>
      <c r="F170" s="507"/>
    </row>
    <row r="171" spans="1:6" ht="10.5" customHeight="1">
      <c r="F171" s="507"/>
    </row>
    <row r="172" spans="1:6" ht="16.5" customHeight="1">
      <c r="A172" s="775" t="s">
        <v>332</v>
      </c>
      <c r="B172" s="775"/>
      <c r="C172" s="775"/>
      <c r="D172" s="775"/>
      <c r="F172" s="507"/>
    </row>
    <row r="173" spans="1:6" ht="8.25" customHeight="1">
      <c r="A173" s="484"/>
      <c r="F173" s="507"/>
    </row>
    <row r="174" spans="1:6" ht="46.5" customHeight="1">
      <c r="A174" s="774" t="s">
        <v>333</v>
      </c>
      <c r="B174" s="774"/>
      <c r="C174" s="774"/>
      <c r="D174" s="774"/>
      <c r="E174" s="648"/>
      <c r="F174" s="507"/>
    </row>
    <row r="175" spans="1:6" ht="8.25" customHeight="1">
      <c r="A175" s="487"/>
      <c r="F175" s="507"/>
    </row>
    <row r="176" spans="1:6" ht="31.5" customHeight="1">
      <c r="A176" s="774" t="s">
        <v>334</v>
      </c>
      <c r="B176" s="774"/>
      <c r="C176" s="774"/>
      <c r="D176" s="774"/>
      <c r="E176" s="648"/>
      <c r="F176" s="507"/>
    </row>
    <row r="177" spans="1:6" ht="18" customHeight="1">
      <c r="A177" s="648"/>
      <c r="B177" s="648"/>
      <c r="C177" s="648"/>
      <c r="D177" s="648"/>
      <c r="E177" s="648"/>
      <c r="F177" s="507"/>
    </row>
    <row r="178" spans="1:6">
      <c r="F178" s="507"/>
    </row>
    <row r="179" spans="1:6">
      <c r="A179" s="718" t="s">
        <v>594</v>
      </c>
      <c r="B179" s="786" t="s">
        <v>595</v>
      </c>
      <c r="C179" s="786"/>
      <c r="D179" s="786"/>
      <c r="E179" s="720"/>
      <c r="F179" s="507"/>
    </row>
    <row r="180" spans="1:6">
      <c r="A180" s="150"/>
      <c r="B180" s="717"/>
      <c r="C180" s="555"/>
      <c r="D180" s="555"/>
      <c r="E180" s="150"/>
      <c r="F180" s="507"/>
    </row>
    <row r="181" spans="1:6">
      <c r="A181" s="150"/>
      <c r="B181" s="717"/>
      <c r="C181" s="555"/>
      <c r="D181" s="555"/>
      <c r="E181" s="150"/>
      <c r="F181" s="507"/>
    </row>
    <row r="182" spans="1:6">
      <c r="A182" s="150"/>
      <c r="B182" s="717"/>
      <c r="C182" s="555"/>
      <c r="D182" s="555"/>
      <c r="E182" s="150"/>
      <c r="F182" s="507"/>
    </row>
    <row r="183" spans="1:6">
      <c r="A183" s="150"/>
      <c r="B183" s="717"/>
      <c r="C183" s="555"/>
      <c r="D183" s="555"/>
      <c r="E183" s="150"/>
      <c r="F183" s="507"/>
    </row>
    <row r="184" spans="1:6">
      <c r="A184" s="718" t="s">
        <v>635</v>
      </c>
      <c r="B184" s="771" t="s">
        <v>599</v>
      </c>
      <c r="C184" s="771"/>
      <c r="D184" s="771" t="s">
        <v>612</v>
      </c>
      <c r="E184" s="771"/>
      <c r="F184" s="507"/>
    </row>
    <row r="185" spans="1:6">
      <c r="A185" s="718" t="s">
        <v>636</v>
      </c>
      <c r="B185" s="771" t="s">
        <v>600</v>
      </c>
      <c r="C185" s="771"/>
      <c r="D185" s="771" t="s">
        <v>602</v>
      </c>
      <c r="E185" s="771"/>
      <c r="F185" s="507"/>
    </row>
    <row r="186" spans="1:6">
      <c r="A186" s="718" t="s">
        <v>637</v>
      </c>
      <c r="B186" s="771" t="s">
        <v>634</v>
      </c>
      <c r="C186" s="771"/>
      <c r="D186" s="771" t="s">
        <v>603</v>
      </c>
      <c r="E186" s="771"/>
      <c r="F186" s="507"/>
    </row>
    <row r="187" spans="1:6">
      <c r="A187" s="150"/>
      <c r="B187" s="717"/>
      <c r="C187" s="555"/>
      <c r="D187" s="555"/>
      <c r="E187" s="150"/>
      <c r="F187" s="507"/>
    </row>
    <row r="188" spans="1:6">
      <c r="A188" s="150"/>
      <c r="B188" s="717"/>
      <c r="C188" s="555"/>
      <c r="D188" s="555"/>
      <c r="E188" s="150"/>
      <c r="F188" s="507"/>
    </row>
    <row r="189" spans="1:6">
      <c r="A189" s="150"/>
      <c r="B189" s="717"/>
      <c r="C189" s="555"/>
      <c r="D189" s="555"/>
      <c r="E189" s="150"/>
      <c r="F189" s="507"/>
    </row>
    <row r="190" spans="1:6">
      <c r="A190" s="150"/>
      <c r="B190" s="717"/>
      <c r="C190" s="555"/>
      <c r="D190" s="555"/>
      <c r="E190" s="150"/>
      <c r="F190" s="507"/>
    </row>
    <row r="191" spans="1:6">
      <c r="A191" s="719" t="s">
        <v>609</v>
      </c>
      <c r="B191" s="717"/>
      <c r="C191" s="465"/>
      <c r="D191" s="555"/>
      <c r="E191" s="150"/>
      <c r="F191" s="507"/>
    </row>
    <row r="192" spans="1:6">
      <c r="A192" s="719" t="s">
        <v>610</v>
      </c>
      <c r="B192" s="717"/>
      <c r="C192" s="465"/>
      <c r="D192" s="555"/>
      <c r="E192" s="150"/>
      <c r="F192" s="507"/>
    </row>
    <row r="193" spans="1:18">
      <c r="A193" s="719" t="s">
        <v>611</v>
      </c>
      <c r="B193" s="717"/>
      <c r="C193" s="465"/>
      <c r="D193" s="719"/>
      <c r="E193" s="150"/>
      <c r="F193" s="507"/>
    </row>
    <row r="194" spans="1:18">
      <c r="A194" s="150" t="s">
        <v>607</v>
      </c>
      <c r="B194" s="717"/>
      <c r="C194" s="555"/>
      <c r="D194" s="555"/>
      <c r="E194" s="150"/>
      <c r="F194" s="507"/>
    </row>
    <row r="195" spans="1:18">
      <c r="A195" s="150" t="s">
        <v>608</v>
      </c>
      <c r="B195" s="717"/>
      <c r="C195" s="555"/>
      <c r="D195" s="555"/>
      <c r="E195" s="150"/>
      <c r="F195" s="507"/>
    </row>
    <row r="196" spans="1:18">
      <c r="F196" s="507"/>
    </row>
    <row r="197" spans="1:18" ht="18" customHeight="1">
      <c r="A197" s="773" t="s">
        <v>301</v>
      </c>
      <c r="B197" s="773"/>
      <c r="C197" s="773"/>
      <c r="D197" s="74"/>
      <c r="F197" s="507"/>
    </row>
    <row r="198" spans="1:18" ht="18.5">
      <c r="A198" s="773"/>
      <c r="B198" s="773"/>
      <c r="C198" s="773"/>
      <c r="D198" s="74"/>
    </row>
    <row r="199" spans="1:18" ht="17">
      <c r="A199" s="787" t="s">
        <v>371</v>
      </c>
      <c r="B199" s="787"/>
      <c r="C199" s="787"/>
      <c r="D199" s="72"/>
      <c r="F199" s="507"/>
    </row>
    <row r="200" spans="1:18" ht="17">
      <c r="A200" s="451"/>
      <c r="B200" s="451"/>
      <c r="C200" s="451"/>
      <c r="D200" s="451"/>
      <c r="F200" s="507"/>
    </row>
    <row r="201" spans="1:18" s="519" customFormat="1" ht="29">
      <c r="A201" s="517" t="s">
        <v>88</v>
      </c>
      <c r="B201" s="452" t="s">
        <v>28</v>
      </c>
      <c r="C201" s="654" t="s">
        <v>579</v>
      </c>
      <c r="D201" s="518"/>
      <c r="F201" s="520"/>
    </row>
    <row r="202" spans="1:18">
      <c r="A202" s="521" t="s">
        <v>89</v>
      </c>
      <c r="B202" s="783">
        <v>7.3</v>
      </c>
      <c r="C202" s="483">
        <f>'Notes (BS)'!D82</f>
        <v>22130.921300000002</v>
      </c>
      <c r="F202" s="507"/>
    </row>
    <row r="203" spans="1:18">
      <c r="A203" s="71" t="s">
        <v>238</v>
      </c>
      <c r="B203" s="784"/>
      <c r="C203" s="471"/>
      <c r="F203" s="507"/>
    </row>
    <row r="204" spans="1:18" ht="29">
      <c r="A204" s="474" t="s">
        <v>337</v>
      </c>
      <c r="B204" s="784"/>
      <c r="C204" s="471">
        <f>'Notes (BS)'!D84</f>
        <v>13635.09</v>
      </c>
      <c r="F204" s="507"/>
    </row>
    <row r="205" spans="1:18">
      <c r="A205" s="522" t="s">
        <v>90</v>
      </c>
      <c r="B205" s="785"/>
      <c r="C205" s="476">
        <f>C202+C204</f>
        <v>35766.011299999998</v>
      </c>
      <c r="F205" s="477">
        <f>3576601130-C205*100000</f>
        <v>0</v>
      </c>
    </row>
    <row r="206" spans="1:18">
      <c r="A206" s="523"/>
      <c r="F206" s="507"/>
    </row>
    <row r="207" spans="1:18">
      <c r="A207" s="524" t="s">
        <v>91</v>
      </c>
      <c r="F207" s="507"/>
      <c r="R207" s="468" t="s">
        <v>578</v>
      </c>
    </row>
    <row r="208" spans="1:18" s="150" customFormat="1">
      <c r="A208" s="776" t="s">
        <v>0</v>
      </c>
      <c r="B208" s="777" t="s">
        <v>28</v>
      </c>
      <c r="C208" s="778" t="s">
        <v>144</v>
      </c>
      <c r="D208" s="778" t="s">
        <v>95</v>
      </c>
      <c r="E208" s="780" t="s">
        <v>96</v>
      </c>
      <c r="F208" s="781"/>
      <c r="G208" s="781"/>
      <c r="H208" s="782"/>
      <c r="I208" s="776" t="s">
        <v>100</v>
      </c>
      <c r="J208" s="776" t="s">
        <v>101</v>
      </c>
      <c r="K208" s="776" t="s">
        <v>102</v>
      </c>
      <c r="L208" s="776" t="s">
        <v>103</v>
      </c>
      <c r="M208" s="776" t="s">
        <v>104</v>
      </c>
      <c r="N208" s="776" t="s">
        <v>343</v>
      </c>
      <c r="O208" s="776" t="s">
        <v>105</v>
      </c>
      <c r="P208" s="776" t="s">
        <v>107</v>
      </c>
      <c r="Q208" s="776" t="s">
        <v>85</v>
      </c>
      <c r="R208" s="776" t="s">
        <v>106</v>
      </c>
    </row>
    <row r="209" spans="1:20" s="526" customFormat="1" ht="29">
      <c r="A209" s="776"/>
      <c r="B209" s="777"/>
      <c r="C209" s="778"/>
      <c r="D209" s="779"/>
      <c r="E209" s="517" t="s">
        <v>13</v>
      </c>
      <c r="F209" s="517" t="s">
        <v>97</v>
      </c>
      <c r="G209" s="517" t="s">
        <v>98</v>
      </c>
      <c r="H209" s="517" t="s">
        <v>99</v>
      </c>
      <c r="I209" s="776"/>
      <c r="J209" s="776"/>
      <c r="K209" s="776"/>
      <c r="L209" s="776"/>
      <c r="M209" s="776"/>
      <c r="N209" s="776"/>
      <c r="O209" s="776"/>
      <c r="P209" s="776"/>
      <c r="Q209" s="776"/>
      <c r="R209" s="776"/>
      <c r="S209" s="525"/>
    </row>
    <row r="210" spans="1:20">
      <c r="A210" s="71" t="s">
        <v>89</v>
      </c>
      <c r="B210" s="783">
        <v>8</v>
      </c>
      <c r="C210" s="471">
        <f>'Notes (FA, etc)'!D64</f>
        <v>18598.745031500002</v>
      </c>
      <c r="D210" s="527">
        <v>0</v>
      </c>
      <c r="E210" s="527">
        <f>'Notes (FA, etc)'!D62</f>
        <v>46.204999999999998</v>
      </c>
      <c r="F210" s="527">
        <v>0</v>
      </c>
      <c r="G210" s="527">
        <v>0</v>
      </c>
      <c r="H210" s="527">
        <f>'Notes (FA, etc)'!D63</f>
        <v>-1660.9664305000001</v>
      </c>
      <c r="I210" s="527">
        <v>0</v>
      </c>
      <c r="J210" s="527">
        <v>0</v>
      </c>
      <c r="K210" s="527">
        <v>0</v>
      </c>
      <c r="L210" s="527">
        <v>0</v>
      </c>
      <c r="M210" s="527">
        <v>0</v>
      </c>
      <c r="N210" s="527">
        <v>0</v>
      </c>
      <c r="O210" s="527">
        <v>0</v>
      </c>
      <c r="P210" s="471">
        <f>SUM(C210:O210)</f>
        <v>16983.983601000004</v>
      </c>
      <c r="Q210" s="527">
        <v>0</v>
      </c>
      <c r="R210" s="497">
        <f>P210+Q210</f>
        <v>16983.983601000004</v>
      </c>
      <c r="T210" s="528">
        <f>R210-'Notes (FA, etc)'!D65</f>
        <v>0</v>
      </c>
    </row>
    <row r="211" spans="1:20" s="532" customFormat="1">
      <c r="A211" s="297" t="s">
        <v>92</v>
      </c>
      <c r="B211" s="784"/>
      <c r="C211" s="529">
        <v>0</v>
      </c>
      <c r="D211" s="530">
        <v>0</v>
      </c>
      <c r="E211" s="530">
        <f>-'Notes (FA, etc)'!F62</f>
        <v>-46.204999999999998</v>
      </c>
      <c r="F211" s="530">
        <v>0</v>
      </c>
      <c r="G211" s="530">
        <v>0</v>
      </c>
      <c r="H211" s="530">
        <v>211.05923999999999</v>
      </c>
      <c r="I211" s="530">
        <v>0</v>
      </c>
      <c r="J211" s="530">
        <v>0</v>
      </c>
      <c r="K211" s="530">
        <v>0</v>
      </c>
      <c r="L211" s="530">
        <v>0</v>
      </c>
      <c r="M211" s="530">
        <v>0</v>
      </c>
      <c r="N211" s="530">
        <v>0</v>
      </c>
      <c r="O211" s="530">
        <v>0</v>
      </c>
      <c r="P211" s="529">
        <f t="shared" ref="P211:P217" si="0">SUM(C211:O211)</f>
        <v>164.85424</v>
      </c>
      <c r="Q211" s="530">
        <v>0</v>
      </c>
      <c r="R211" s="531">
        <f t="shared" ref="R211:R218" si="1">P211+Q211</f>
        <v>164.85424</v>
      </c>
    </row>
    <row r="212" spans="1:20" s="150" customFormat="1">
      <c r="A212" s="500" t="s">
        <v>93</v>
      </c>
      <c r="B212" s="784"/>
      <c r="C212" s="493">
        <f>C210+C211</f>
        <v>18598.745031500002</v>
      </c>
      <c r="D212" s="493">
        <f t="shared" ref="D212:Q212" si="2">D210+D211</f>
        <v>0</v>
      </c>
      <c r="E212" s="493">
        <f t="shared" si="2"/>
        <v>0</v>
      </c>
      <c r="F212" s="493">
        <f t="shared" si="2"/>
        <v>0</v>
      </c>
      <c r="G212" s="493">
        <f t="shared" si="2"/>
        <v>0</v>
      </c>
      <c r="H212" s="493">
        <f t="shared" si="2"/>
        <v>-1449.9071905000001</v>
      </c>
      <c r="I212" s="493">
        <f t="shared" si="2"/>
        <v>0</v>
      </c>
      <c r="J212" s="493">
        <f t="shared" si="2"/>
        <v>0</v>
      </c>
      <c r="K212" s="493">
        <f t="shared" si="2"/>
        <v>0</v>
      </c>
      <c r="L212" s="493">
        <f t="shared" si="2"/>
        <v>0</v>
      </c>
      <c r="M212" s="493">
        <f t="shared" si="2"/>
        <v>0</v>
      </c>
      <c r="N212" s="493">
        <f t="shared" si="2"/>
        <v>0</v>
      </c>
      <c r="O212" s="493">
        <f t="shared" si="2"/>
        <v>0</v>
      </c>
      <c r="P212" s="493">
        <f t="shared" si="2"/>
        <v>17148.837841000004</v>
      </c>
      <c r="Q212" s="493">
        <f t="shared" si="2"/>
        <v>0</v>
      </c>
      <c r="R212" s="493">
        <f t="shared" si="1"/>
        <v>17148.837841000004</v>
      </c>
    </row>
    <row r="213" spans="1:20">
      <c r="A213" s="71" t="s">
        <v>94</v>
      </c>
      <c r="B213" s="784"/>
      <c r="C213" s="471">
        <v>0</v>
      </c>
      <c r="D213" s="471">
        <v>0</v>
      </c>
      <c r="E213" s="471">
        <v>0</v>
      </c>
      <c r="F213" s="471">
        <v>0</v>
      </c>
      <c r="G213" s="471">
        <v>0</v>
      </c>
      <c r="H213" s="471">
        <v>0</v>
      </c>
      <c r="I213" s="471">
        <v>0</v>
      </c>
      <c r="J213" s="471">
        <v>0</v>
      </c>
      <c r="K213" s="471">
        <v>0</v>
      </c>
      <c r="L213" s="471">
        <v>0</v>
      </c>
      <c r="M213" s="471">
        <v>0</v>
      </c>
      <c r="N213" s="471">
        <v>0</v>
      </c>
      <c r="O213" s="471">
        <v>0</v>
      </c>
      <c r="P213" s="471">
        <f t="shared" si="0"/>
        <v>0</v>
      </c>
      <c r="Q213" s="471">
        <v>0</v>
      </c>
      <c r="R213" s="493">
        <f t="shared" si="1"/>
        <v>0</v>
      </c>
    </row>
    <row r="214" spans="1:20">
      <c r="A214" s="474" t="s">
        <v>338</v>
      </c>
      <c r="B214" s="784"/>
      <c r="C214" s="471">
        <v>0</v>
      </c>
      <c r="D214" s="471">
        <v>0</v>
      </c>
      <c r="E214" s="471">
        <v>0</v>
      </c>
      <c r="F214" s="471">
        <v>0</v>
      </c>
      <c r="G214" s="471">
        <v>0</v>
      </c>
      <c r="H214" s="471">
        <v>0</v>
      </c>
      <c r="I214" s="471">
        <v>0</v>
      </c>
      <c r="J214" s="471">
        <v>0</v>
      </c>
      <c r="K214" s="471">
        <v>0</v>
      </c>
      <c r="L214" s="471">
        <v>0</v>
      </c>
      <c r="M214" s="471">
        <v>0</v>
      </c>
      <c r="N214" s="471">
        <v>0</v>
      </c>
      <c r="O214" s="471">
        <v>0</v>
      </c>
      <c r="P214" s="471">
        <f t="shared" si="0"/>
        <v>0</v>
      </c>
      <c r="Q214" s="471">
        <v>0</v>
      </c>
      <c r="R214" s="493">
        <f t="shared" si="1"/>
        <v>0</v>
      </c>
    </row>
    <row r="215" spans="1:20">
      <c r="A215" s="770" t="s">
        <v>641</v>
      </c>
      <c r="B215" s="784"/>
      <c r="C215" s="471">
        <v>0</v>
      </c>
      <c r="D215" s="471">
        <v>0</v>
      </c>
      <c r="E215" s="471">
        <v>0</v>
      </c>
      <c r="F215" s="471">
        <v>0</v>
      </c>
      <c r="G215" s="471">
        <v>0</v>
      </c>
      <c r="H215" s="471">
        <f>C139</f>
        <v>815.32401289999871</v>
      </c>
      <c r="I215" s="471">
        <v>0</v>
      </c>
      <c r="J215" s="471">
        <v>0</v>
      </c>
      <c r="K215" s="471">
        <v>0</v>
      </c>
      <c r="L215" s="471">
        <v>0</v>
      </c>
      <c r="M215" s="471">
        <v>0</v>
      </c>
      <c r="N215" s="471">
        <v>0</v>
      </c>
      <c r="O215" s="471">
        <v>0</v>
      </c>
      <c r="P215" s="471">
        <f t="shared" si="0"/>
        <v>815.32401289999871</v>
      </c>
      <c r="Q215" s="471">
        <v>0</v>
      </c>
      <c r="R215" s="493">
        <f t="shared" si="1"/>
        <v>815.32401289999871</v>
      </c>
    </row>
    <row r="216" spans="1:20" s="532" customFormat="1" ht="29">
      <c r="A216" s="297" t="s">
        <v>339</v>
      </c>
      <c r="B216" s="784"/>
      <c r="C216" s="529">
        <f>'Notes (FA, etc)'!E64</f>
        <v>1389.79</v>
      </c>
      <c r="D216" s="529">
        <v>0</v>
      </c>
      <c r="E216" s="529">
        <v>0</v>
      </c>
      <c r="F216" s="529">
        <v>0</v>
      </c>
      <c r="G216" s="529">
        <v>0</v>
      </c>
      <c r="H216" s="529">
        <v>0</v>
      </c>
      <c r="I216" s="529">
        <v>0</v>
      </c>
      <c r="J216" s="529">
        <v>0</v>
      </c>
      <c r="K216" s="529">
        <v>0</v>
      </c>
      <c r="L216" s="529">
        <v>0</v>
      </c>
      <c r="M216" s="529">
        <v>0</v>
      </c>
      <c r="N216" s="529">
        <v>0</v>
      </c>
      <c r="O216" s="529">
        <v>0</v>
      </c>
      <c r="P216" s="529">
        <f t="shared" si="0"/>
        <v>1389.79</v>
      </c>
      <c r="Q216" s="529">
        <v>0</v>
      </c>
      <c r="R216" s="531">
        <f t="shared" si="1"/>
        <v>1389.79</v>
      </c>
    </row>
    <row r="217" spans="1:20">
      <c r="A217" s="474" t="s">
        <v>340</v>
      </c>
      <c r="B217" s="784"/>
      <c r="C217" s="471">
        <f>-'Notes (FA, etc)'!F64</f>
        <v>-13635.09</v>
      </c>
      <c r="D217" s="471">
        <v>0</v>
      </c>
      <c r="E217" s="471">
        <v>0</v>
      </c>
      <c r="F217" s="471">
        <v>0</v>
      </c>
      <c r="G217" s="471">
        <v>0</v>
      </c>
      <c r="H217" s="471">
        <v>0</v>
      </c>
      <c r="I217" s="471">
        <v>0</v>
      </c>
      <c r="J217" s="471">
        <v>0</v>
      </c>
      <c r="K217" s="471">
        <v>0</v>
      </c>
      <c r="L217" s="471">
        <v>0</v>
      </c>
      <c r="M217" s="471">
        <v>0</v>
      </c>
      <c r="N217" s="471">
        <v>0</v>
      </c>
      <c r="O217" s="471">
        <v>0</v>
      </c>
      <c r="P217" s="471">
        <f t="shared" si="0"/>
        <v>-13635.09</v>
      </c>
      <c r="Q217" s="471">
        <v>0</v>
      </c>
      <c r="R217" s="493">
        <f t="shared" si="1"/>
        <v>-13635.09</v>
      </c>
    </row>
    <row r="218" spans="1:20">
      <c r="A218" s="522" t="s">
        <v>90</v>
      </c>
      <c r="B218" s="785"/>
      <c r="C218" s="533">
        <f>C212+SUM(C213:C217)</f>
        <v>6353.4450315000031</v>
      </c>
      <c r="D218" s="533">
        <f t="shared" ref="D218:Q218" si="3">D212+SUM(D213:D217)</f>
        <v>0</v>
      </c>
      <c r="E218" s="533">
        <f t="shared" si="3"/>
        <v>0</v>
      </c>
      <c r="F218" s="533">
        <f t="shared" si="3"/>
        <v>0</v>
      </c>
      <c r="G218" s="533">
        <f t="shared" si="3"/>
        <v>0</v>
      </c>
      <c r="H218" s="533">
        <f>H212+SUM(H213:H217)</f>
        <v>-634.58317760000136</v>
      </c>
      <c r="I218" s="533">
        <f t="shared" si="3"/>
        <v>0</v>
      </c>
      <c r="J218" s="533">
        <f t="shared" si="3"/>
        <v>0</v>
      </c>
      <c r="K218" s="533">
        <f t="shared" si="3"/>
        <v>0</v>
      </c>
      <c r="L218" s="533">
        <f t="shared" si="3"/>
        <v>0</v>
      </c>
      <c r="M218" s="533">
        <f t="shared" si="3"/>
        <v>0</v>
      </c>
      <c r="N218" s="533">
        <f t="shared" si="3"/>
        <v>0</v>
      </c>
      <c r="O218" s="533">
        <f t="shared" si="3"/>
        <v>0</v>
      </c>
      <c r="P218" s="533">
        <f t="shared" si="3"/>
        <v>5718.8618539000017</v>
      </c>
      <c r="Q218" s="533">
        <f t="shared" si="3"/>
        <v>0</v>
      </c>
      <c r="R218" s="533">
        <f t="shared" si="1"/>
        <v>5718.8618539000017</v>
      </c>
      <c r="T218" s="528">
        <f>R218-'Notes (FA, etc)'!G65</f>
        <v>0</v>
      </c>
    </row>
    <row r="219" spans="1:20" ht="9" customHeight="1">
      <c r="A219" s="534"/>
      <c r="F219" s="507"/>
    </row>
    <row r="220" spans="1:20">
      <c r="A220" s="775" t="s">
        <v>336</v>
      </c>
      <c r="B220" s="775"/>
      <c r="C220" s="775"/>
      <c r="D220" s="775"/>
      <c r="F220" s="507"/>
    </row>
    <row r="221" spans="1:20" ht="6.75" customHeight="1">
      <c r="A221" s="534"/>
      <c r="C221" s="465"/>
      <c r="F221" s="507"/>
    </row>
    <row r="222" spans="1:20" ht="30" customHeight="1">
      <c r="A222" s="774" t="s">
        <v>630</v>
      </c>
      <c r="B222" s="774"/>
      <c r="C222" s="774"/>
      <c r="D222" s="774"/>
      <c r="E222" s="774"/>
      <c r="F222" s="774"/>
      <c r="G222" s="774"/>
      <c r="H222" s="774"/>
      <c r="I222" s="648"/>
      <c r="J222" s="648"/>
      <c r="K222" s="648"/>
      <c r="L222" s="648"/>
      <c r="M222" s="648"/>
      <c r="N222" s="648"/>
      <c r="O222" s="648"/>
      <c r="P222" s="648"/>
      <c r="Q222" s="648"/>
      <c r="R222" s="648"/>
    </row>
    <row r="223" spans="1:20">
      <c r="A223" s="511"/>
    </row>
    <row r="224" spans="1:20">
      <c r="A224" s="718" t="s">
        <v>594</v>
      </c>
      <c r="B224" s="786" t="s">
        <v>595</v>
      </c>
      <c r="C224" s="786"/>
      <c r="D224" s="786"/>
      <c r="E224" s="786"/>
    </row>
    <row r="225" spans="1:5">
      <c r="A225" s="150"/>
      <c r="B225" s="717"/>
      <c r="C225" s="555"/>
      <c r="D225" s="555"/>
      <c r="E225" s="150"/>
    </row>
    <row r="226" spans="1:5">
      <c r="A226" s="150"/>
      <c r="B226" s="717"/>
      <c r="C226" s="555"/>
      <c r="D226" s="555"/>
      <c r="E226" s="150"/>
    </row>
    <row r="227" spans="1:5">
      <c r="A227" s="150"/>
      <c r="B227" s="717"/>
      <c r="C227" s="555"/>
      <c r="D227" s="555"/>
      <c r="E227" s="150"/>
    </row>
    <row r="228" spans="1:5">
      <c r="A228" s="150"/>
      <c r="B228" s="717"/>
      <c r="C228" s="555"/>
      <c r="D228" s="555"/>
      <c r="E228" s="150"/>
    </row>
    <row r="229" spans="1:5">
      <c r="A229" s="718" t="s">
        <v>596</v>
      </c>
      <c r="B229" s="772" t="s">
        <v>599</v>
      </c>
      <c r="C229" s="772"/>
      <c r="D229" s="771" t="s">
        <v>612</v>
      </c>
      <c r="E229" s="771"/>
    </row>
    <row r="230" spans="1:5">
      <c r="A230" s="718" t="s">
        <v>597</v>
      </c>
      <c r="B230" s="772" t="s">
        <v>600</v>
      </c>
      <c r="C230" s="772"/>
      <c r="D230" s="771" t="s">
        <v>602</v>
      </c>
      <c r="E230" s="771"/>
    </row>
    <row r="231" spans="1:5">
      <c r="A231" s="718" t="s">
        <v>598</v>
      </c>
      <c r="B231" s="772" t="s">
        <v>601</v>
      </c>
      <c r="C231" s="772"/>
      <c r="D231" s="771" t="s">
        <v>603</v>
      </c>
      <c r="E231" s="771"/>
    </row>
    <row r="232" spans="1:5">
      <c r="A232" s="150"/>
      <c r="B232" s="717"/>
      <c r="C232" s="555"/>
      <c r="D232" s="555"/>
      <c r="E232" s="150"/>
    </row>
    <row r="233" spans="1:5">
      <c r="A233" s="150"/>
      <c r="B233" s="717"/>
      <c r="C233" s="555"/>
      <c r="D233" s="555"/>
      <c r="E233" s="150"/>
    </row>
    <row r="234" spans="1:5">
      <c r="A234" s="150"/>
      <c r="B234" s="717"/>
      <c r="C234" s="555"/>
      <c r="D234" s="555"/>
      <c r="E234" s="150"/>
    </row>
    <row r="235" spans="1:5">
      <c r="A235" s="150"/>
      <c r="B235" s="717"/>
      <c r="C235" s="555"/>
      <c r="D235" s="555"/>
      <c r="E235" s="150"/>
    </row>
    <row r="236" spans="1:5">
      <c r="A236" s="150"/>
      <c r="B236" s="717"/>
      <c r="C236" s="719" t="s">
        <v>604</v>
      </c>
      <c r="D236" s="555"/>
      <c r="E236" s="150"/>
    </row>
    <row r="237" spans="1:5">
      <c r="A237" s="150"/>
      <c r="B237" s="717"/>
      <c r="C237" s="719" t="s">
        <v>605</v>
      </c>
      <c r="D237" s="555"/>
      <c r="E237" s="150"/>
    </row>
    <row r="238" spans="1:5">
      <c r="A238" s="150"/>
      <c r="B238" s="717"/>
      <c r="C238" s="719" t="s">
        <v>606</v>
      </c>
      <c r="D238" s="719"/>
      <c r="E238" s="150"/>
    </row>
    <row r="239" spans="1:5">
      <c r="A239" s="150" t="s">
        <v>607</v>
      </c>
      <c r="B239" s="717"/>
      <c r="C239" s="555"/>
      <c r="D239" s="555"/>
      <c r="E239" s="150"/>
    </row>
    <row r="240" spans="1:5">
      <c r="A240" s="150" t="s">
        <v>608</v>
      </c>
      <c r="B240" s="717"/>
      <c r="C240" s="555"/>
      <c r="D240" s="555"/>
      <c r="E240" s="150"/>
    </row>
    <row r="241" spans="1:8">
      <c r="A241" s="511"/>
    </row>
    <row r="242" spans="1:8">
      <c r="A242" s="535"/>
      <c r="C242" s="467">
        <f>C218-'Notes (FA, etc)'!G64</f>
        <v>0</v>
      </c>
      <c r="E242" s="528">
        <f>E218-'Notes (FA, etc)'!G62</f>
        <v>0</v>
      </c>
      <c r="H242" s="528">
        <f>H218-'Notes (FA, etc)'!G63</f>
        <v>-9.0949470177292824E-13</v>
      </c>
    </row>
    <row r="243" spans="1:8">
      <c r="A243" s="534"/>
    </row>
  </sheetData>
  <mergeCells count="54">
    <mergeCell ref="B160:B170"/>
    <mergeCell ref="A208:A209"/>
    <mergeCell ref="B79:E79"/>
    <mergeCell ref="B179:D179"/>
    <mergeCell ref="B224:E224"/>
    <mergeCell ref="A220:D220"/>
    <mergeCell ref="A222:H222"/>
    <mergeCell ref="B210:B218"/>
    <mergeCell ref="A199:C199"/>
    <mergeCell ref="A198:C198"/>
    <mergeCell ref="A97:D97"/>
    <mergeCell ref="A98:D98"/>
    <mergeCell ref="A197:C197"/>
    <mergeCell ref="B202:B205"/>
    <mergeCell ref="A172:D172"/>
    <mergeCell ref="A174:D174"/>
    <mergeCell ref="A176:D176"/>
    <mergeCell ref="R208:R209"/>
    <mergeCell ref="M208:M209"/>
    <mergeCell ref="B208:B209"/>
    <mergeCell ref="C208:C209"/>
    <mergeCell ref="D208:D209"/>
    <mergeCell ref="E208:H208"/>
    <mergeCell ref="I208:I209"/>
    <mergeCell ref="J208:J209"/>
    <mergeCell ref="K208:K209"/>
    <mergeCell ref="L208:L209"/>
    <mergeCell ref="N208:N209"/>
    <mergeCell ref="O208:O209"/>
    <mergeCell ref="P208:P209"/>
    <mergeCell ref="Q208:Q209"/>
    <mergeCell ref="D184:E184"/>
    <mergeCell ref="A1:E1"/>
    <mergeCell ref="A2:E2"/>
    <mergeCell ref="A73:E73"/>
    <mergeCell ref="A75:E76"/>
    <mergeCell ref="A71:E71"/>
    <mergeCell ref="B84:C84"/>
    <mergeCell ref="B85:C85"/>
    <mergeCell ref="B86:C86"/>
    <mergeCell ref="D84:E84"/>
    <mergeCell ref="D85:E85"/>
    <mergeCell ref="D86:E86"/>
    <mergeCell ref="B229:C229"/>
    <mergeCell ref="B230:C230"/>
    <mergeCell ref="B231:C231"/>
    <mergeCell ref="D229:E229"/>
    <mergeCell ref="D230:E230"/>
    <mergeCell ref="D231:E231"/>
    <mergeCell ref="D185:E185"/>
    <mergeCell ref="D186:E186"/>
    <mergeCell ref="B184:C184"/>
    <mergeCell ref="B185:C185"/>
    <mergeCell ref="B186:C186"/>
  </mergeCells>
  <pageMargins left="0.70866141732283472" right="0.11811023622047245" top="0.35433070866141736" bottom="0.35433070866141736" header="0.31496062992125984" footer="0.31496062992125984"/>
  <pageSetup scale="81" orientation="portrait" r:id="rId1"/>
  <rowBreaks count="2" manualBreakCount="2">
    <brk id="36" max="16383" man="1"/>
    <brk id="195" max="16383" man="1"/>
  </rowBreaks>
  <colBreaks count="1" manualBreakCount="1">
    <brk id="5"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tabSelected="1" view="pageBreakPreview" zoomScaleSheetLayoutView="100" workbookViewId="0">
      <selection activeCell="C3" activeCellId="1" sqref="A5 C3"/>
    </sheetView>
  </sheetViews>
  <sheetFormatPr defaultRowHeight="14.5"/>
  <cols>
    <col min="1" max="1" width="33.453125" customWidth="1"/>
    <col min="2" max="3" width="15.26953125" customWidth="1"/>
    <col min="4" max="4" width="14.26953125" customWidth="1"/>
    <col min="5" max="5" width="13.453125" bestFit="1" customWidth="1"/>
    <col min="8" max="8" width="12.54296875" bestFit="1" customWidth="1"/>
    <col min="9" max="9" width="13.1796875" bestFit="1" customWidth="1"/>
  </cols>
  <sheetData>
    <row r="1" spans="1:9">
      <c r="A1" s="10" t="s">
        <v>489</v>
      </c>
      <c r="B1" s="152"/>
      <c r="C1" s="152"/>
      <c r="D1" s="152"/>
      <c r="E1" s="152"/>
    </row>
    <row r="2" spans="1:9">
      <c r="A2" s="10"/>
      <c r="B2" s="152"/>
      <c r="C2" s="152"/>
      <c r="D2" s="152"/>
      <c r="E2" s="468" t="s">
        <v>578</v>
      </c>
      <c r="H2">
        <v>100000</v>
      </c>
    </row>
    <row r="3" spans="1:9" ht="43.5">
      <c r="A3" s="377" t="s">
        <v>258</v>
      </c>
      <c r="B3" s="217" t="s">
        <v>485</v>
      </c>
      <c r="C3" s="222" t="str">
        <f>'Notes (BS)'!C155</f>
        <v>As At                      31st March, 2017</v>
      </c>
      <c r="D3" s="217" t="s">
        <v>486</v>
      </c>
      <c r="E3" s="222" t="str">
        <f>'Notes (BS)'!D155</f>
        <v>As At                 31st March, 2016</v>
      </c>
    </row>
    <row r="4" spans="1:9">
      <c r="A4" s="311" t="s">
        <v>487</v>
      </c>
      <c r="B4" s="379"/>
      <c r="C4" s="868">
        <f>'Notes (BS)'!C156</f>
        <v>1585.8</v>
      </c>
      <c r="D4" s="379"/>
      <c r="E4" s="870">
        <f>'Notes (BS)'!D156</f>
        <v>465</v>
      </c>
    </row>
    <row r="5" spans="1:9">
      <c r="A5" s="725" t="s">
        <v>488</v>
      </c>
      <c r="B5" s="91">
        <v>468</v>
      </c>
      <c r="C5" s="868"/>
      <c r="D5" s="91">
        <v>372</v>
      </c>
      <c r="E5" s="868"/>
    </row>
    <row r="6" spans="1:9" ht="45" customHeight="1">
      <c r="A6" s="725" t="s">
        <v>625</v>
      </c>
      <c r="B6" s="97">
        <f>(MROUND(217600000*30%,1))/100000</f>
        <v>652.79999999999995</v>
      </c>
      <c r="C6" s="869"/>
      <c r="D6" s="97">
        <v>0</v>
      </c>
      <c r="E6" s="869"/>
    </row>
    <row r="7" spans="1:9">
      <c r="A7" s="223" t="s">
        <v>1</v>
      </c>
      <c r="B7" s="92">
        <f>SUM(B4:B6)</f>
        <v>1120.8</v>
      </c>
      <c r="C7" s="92">
        <f>SUM(C4:C6)</f>
        <v>1585.8</v>
      </c>
      <c r="D7" s="92">
        <f>SUM(D4:D6)</f>
        <v>372</v>
      </c>
      <c r="E7" s="92">
        <f>SUM(E4:E6)</f>
        <v>465</v>
      </c>
      <c r="H7" s="127">
        <f>E7+B7-C7</f>
        <v>0</v>
      </c>
      <c r="I7" s="1">
        <f>9300000/100000+D7-E7</f>
        <v>0</v>
      </c>
    </row>
    <row r="9" spans="1:9" ht="78" customHeight="1">
      <c r="A9" s="835" t="s">
        <v>490</v>
      </c>
      <c r="B9" s="835"/>
      <c r="C9" s="835"/>
      <c r="D9" s="835"/>
      <c r="E9" s="835"/>
    </row>
  </sheetData>
  <mergeCells count="3">
    <mergeCell ref="C4:C6"/>
    <mergeCell ref="E4:E6"/>
    <mergeCell ref="A9:E9"/>
  </mergeCells>
  <pageMargins left="0.70866141732283472" right="0.70866141732283472" top="0.74803149606299213" bottom="0.74803149606299213" header="0.31496062992125984" footer="0.31496062992125984"/>
  <pageSetup paperSize="9" scale="90"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BreakPreview" zoomScale="60" workbookViewId="0">
      <selection activeCell="I8" sqref="I8"/>
    </sheetView>
  </sheetViews>
  <sheetFormatPr defaultColWidth="9.1796875" defaultRowHeight="14.5"/>
  <cols>
    <col min="1" max="1" width="27.453125" style="38" bestFit="1" customWidth="1"/>
    <col min="2" max="2" width="13.1796875" style="38" bestFit="1" customWidth="1"/>
    <col min="3" max="3" width="44.7265625" style="38" customWidth="1"/>
    <col min="4" max="4" width="7.7265625" style="38" bestFit="1" customWidth="1"/>
    <col min="5" max="5" width="9.7265625" style="38" bestFit="1" customWidth="1"/>
    <col min="6" max="16384" width="9.1796875" style="38"/>
  </cols>
  <sheetData>
    <row r="1" spans="1:6">
      <c r="A1" s="12" t="s">
        <v>512</v>
      </c>
      <c r="B1" s="12"/>
      <c r="C1" s="12"/>
    </row>
    <row r="2" spans="1:6">
      <c r="A2" s="12"/>
      <c r="B2" s="12"/>
      <c r="C2" s="12"/>
      <c r="D2" s="402"/>
    </row>
    <row r="3" spans="1:6">
      <c r="A3" s="833" t="s">
        <v>506</v>
      </c>
      <c r="B3" s="833"/>
      <c r="C3" s="833"/>
      <c r="D3" s="402"/>
    </row>
    <row r="4" spans="1:6">
      <c r="A4" s="658"/>
      <c r="B4" s="658"/>
      <c r="C4" s="468" t="s">
        <v>578</v>
      </c>
      <c r="D4" s="402"/>
    </row>
    <row r="5" spans="1:6" s="404" customFormat="1">
      <c r="A5" s="399" t="s">
        <v>0</v>
      </c>
      <c r="B5" s="400" t="s">
        <v>197</v>
      </c>
      <c r="C5" s="403" t="s">
        <v>507</v>
      </c>
    </row>
    <row r="6" spans="1:6" s="406" customFormat="1" ht="80.25" customHeight="1">
      <c r="A6" s="769" t="s">
        <v>300</v>
      </c>
      <c r="B6" s="405">
        <f>'Notes (PL)'!C109</f>
        <v>0.04</v>
      </c>
      <c r="C6" s="414" t="s">
        <v>513</v>
      </c>
    </row>
    <row r="7" spans="1:6">
      <c r="A7" s="332" t="s">
        <v>1</v>
      </c>
      <c r="B7" s="408">
        <f>SUM(B6:B6)</f>
        <v>0.04</v>
      </c>
      <c r="C7" s="356"/>
      <c r="E7" s="152"/>
      <c r="F7" s="152">
        <f>B7-'Notes (PL)'!C113</f>
        <v>0</v>
      </c>
    </row>
    <row r="9" spans="1:6">
      <c r="A9" s="833" t="s">
        <v>508</v>
      </c>
      <c r="B9" s="833"/>
      <c r="C9" s="833"/>
    </row>
    <row r="10" spans="1:6">
      <c r="A10" s="658"/>
      <c r="B10" s="658"/>
      <c r="C10" s="468" t="s">
        <v>578</v>
      </c>
    </row>
    <row r="11" spans="1:6">
      <c r="A11" s="399" t="s">
        <v>0</v>
      </c>
      <c r="B11" s="409" t="s">
        <v>197</v>
      </c>
      <c r="C11" s="403" t="s">
        <v>507</v>
      </c>
    </row>
    <row r="12" spans="1:6" s="407" customFormat="1" ht="43.5">
      <c r="A12" s="410" t="s">
        <v>509</v>
      </c>
      <c r="B12" s="411">
        <f>'Notes (PL)'!C36</f>
        <v>1591.92707</v>
      </c>
      <c r="C12" s="401" t="s">
        <v>510</v>
      </c>
    </row>
    <row r="13" spans="1:6" s="407" customFormat="1" ht="72.5">
      <c r="A13" s="410" t="s">
        <v>426</v>
      </c>
      <c r="B13" s="412">
        <f>'Notes (PL)'!C39</f>
        <v>46.204999999999998</v>
      </c>
      <c r="C13" s="413" t="s">
        <v>511</v>
      </c>
    </row>
    <row r="14" spans="1:6">
      <c r="A14" s="332" t="s">
        <v>1</v>
      </c>
      <c r="B14" s="383">
        <f>SUM(B12:B13)</f>
        <v>1638.1320699999999</v>
      </c>
      <c r="C14" s="356"/>
      <c r="F14" s="152">
        <f>B14-'Notes (PL)'!C41</f>
        <v>0</v>
      </c>
    </row>
    <row r="16" spans="1:6" ht="46.5" customHeight="1">
      <c r="A16" s="871" t="s">
        <v>583</v>
      </c>
      <c r="B16" s="871"/>
      <c r="C16" s="871"/>
    </row>
  </sheetData>
  <mergeCells count="3">
    <mergeCell ref="A3:C3"/>
    <mergeCell ref="A9:C9"/>
    <mergeCell ref="A16:C16"/>
  </mergeCells>
  <pageMargins left="0.70866141732283472" right="0.70866141732283472" top="0.74803149606299213" bottom="0.74803149606299213"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view="pageBreakPreview" zoomScale="60" workbookViewId="0">
      <selection activeCell="I25" sqref="I25"/>
    </sheetView>
  </sheetViews>
  <sheetFormatPr defaultColWidth="9.1796875" defaultRowHeight="14.5"/>
  <cols>
    <col min="1" max="1" width="16.81640625" style="6" customWidth="1"/>
    <col min="2" max="2" width="27" style="6" customWidth="1"/>
    <col min="3" max="3" width="13.7265625" style="715" customWidth="1"/>
    <col min="4" max="4" width="27.1796875" style="715" customWidth="1"/>
    <col min="5" max="5" width="15.81640625" style="715" customWidth="1"/>
    <col min="6" max="16384" width="9.1796875" style="6"/>
  </cols>
  <sheetData>
    <row r="1" spans="1:7">
      <c r="A1" s="872" t="s">
        <v>585</v>
      </c>
      <c r="B1" s="872"/>
      <c r="C1" s="872"/>
      <c r="D1" s="872"/>
      <c r="E1" s="872"/>
      <c r="G1" s="716">
        <v>100000</v>
      </c>
    </row>
    <row r="2" spans="1:7">
      <c r="A2" s="698"/>
      <c r="B2" s="699"/>
      <c r="C2" s="699"/>
      <c r="D2" s="699"/>
      <c r="E2" s="468" t="s">
        <v>578</v>
      </c>
    </row>
    <row r="3" spans="1:7" ht="43.5">
      <c r="A3" s="403" t="s">
        <v>0</v>
      </c>
      <c r="B3" s="700" t="s">
        <v>586</v>
      </c>
      <c r="C3" s="701" t="s">
        <v>587</v>
      </c>
      <c r="D3" s="700" t="s">
        <v>586</v>
      </c>
      <c r="E3" s="701" t="s">
        <v>588</v>
      </c>
    </row>
    <row r="4" spans="1:7">
      <c r="A4" s="702"/>
      <c r="B4" s="702"/>
      <c r="C4" s="703"/>
      <c r="D4" s="704"/>
      <c r="E4" s="703"/>
    </row>
    <row r="5" spans="1:7" s="708" customFormat="1" ht="29">
      <c r="A5" s="705" t="s">
        <v>589</v>
      </c>
      <c r="B5" s="705" t="s">
        <v>590</v>
      </c>
      <c r="C5" s="706">
        <v>4.5999999999999996</v>
      </c>
      <c r="D5" s="707" t="s">
        <v>591</v>
      </c>
      <c r="E5" s="706">
        <v>4.58</v>
      </c>
    </row>
    <row r="6" spans="1:7">
      <c r="A6" s="709"/>
      <c r="B6" s="709"/>
      <c r="C6" s="710"/>
      <c r="D6" s="711"/>
      <c r="E6" s="710"/>
    </row>
    <row r="7" spans="1:7">
      <c r="A7" s="380" t="s">
        <v>1</v>
      </c>
      <c r="B7" s="380"/>
      <c r="C7" s="712">
        <f>SUM(C4:C5)</f>
        <v>4.5999999999999996</v>
      </c>
      <c r="D7" s="713"/>
      <c r="E7" s="712">
        <f>SUM(E4:E5)</f>
        <v>4.58</v>
      </c>
    </row>
    <row r="8" spans="1:7">
      <c r="A8" s="714"/>
      <c r="B8" s="714"/>
    </row>
  </sheetData>
  <mergeCells count="1">
    <mergeCell ref="A1:E1"/>
  </mergeCells>
  <pageMargins left="0.70866141732283472" right="0.70866141732283472" top="0.74803149606299213" bottom="0.74803149606299213" header="0.31496062992125984" footer="0.31496062992125984"/>
  <pageSetup scale="85" orientation="portrait" r:id="rId1"/>
  <colBreaks count="1" manualBreakCount="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view="pageBreakPreview" zoomScale="60" workbookViewId="0">
      <selection activeCell="G19" sqref="G19"/>
    </sheetView>
  </sheetViews>
  <sheetFormatPr defaultRowHeight="14.5"/>
  <cols>
    <col min="1" max="1" width="39.54296875" customWidth="1"/>
    <col min="2" max="2" width="4.7265625" customWidth="1"/>
    <col min="3" max="3" width="11.1796875" customWidth="1"/>
    <col min="4" max="4" width="9.54296875" customWidth="1"/>
    <col min="5" max="5" width="7.1796875" customWidth="1"/>
    <col min="6" max="6" width="8.26953125" customWidth="1"/>
    <col min="7" max="7" width="7.453125" customWidth="1"/>
    <col min="8" max="8" width="9.1796875" customWidth="1"/>
    <col min="9" max="10" width="11.54296875" customWidth="1"/>
    <col min="11" max="11" width="7.81640625" customWidth="1"/>
    <col min="12" max="12" width="9.1796875" customWidth="1"/>
    <col min="13" max="13" width="10.1796875" customWidth="1"/>
    <col min="14" max="14" width="11.54296875" customWidth="1"/>
    <col min="15" max="15" width="8.7265625" customWidth="1"/>
    <col min="16" max="16" width="10.54296875" customWidth="1"/>
    <col min="17" max="17" width="8.26953125" customWidth="1"/>
    <col min="18" max="18" width="12.1796875" customWidth="1"/>
  </cols>
  <sheetData>
    <row r="1" spans="1:18" ht="18.5">
      <c r="A1" s="773" t="s">
        <v>301</v>
      </c>
      <c r="B1" s="773"/>
      <c r="C1" s="773"/>
      <c r="D1" s="773"/>
      <c r="E1" s="773"/>
      <c r="F1" s="773"/>
      <c r="G1" s="465"/>
      <c r="H1" s="465"/>
      <c r="I1" s="465"/>
      <c r="J1" s="465"/>
      <c r="K1" s="465"/>
      <c r="L1" s="465"/>
      <c r="M1" s="465"/>
      <c r="N1" s="465"/>
      <c r="O1" s="465"/>
      <c r="P1" s="465"/>
      <c r="Q1" s="465"/>
      <c r="R1" s="465"/>
    </row>
    <row r="2" spans="1:18" ht="9" customHeight="1">
      <c r="A2" s="773"/>
      <c r="B2" s="773"/>
      <c r="C2" s="773"/>
      <c r="D2" s="74"/>
      <c r="E2" s="465"/>
      <c r="F2" s="465"/>
      <c r="G2" s="465"/>
      <c r="H2" s="465"/>
      <c r="I2" s="465"/>
      <c r="J2" s="465"/>
      <c r="K2" s="465"/>
      <c r="L2" s="465"/>
      <c r="M2" s="465"/>
      <c r="N2" s="465"/>
      <c r="O2" s="465"/>
      <c r="P2" s="465"/>
      <c r="Q2" s="465"/>
      <c r="R2" s="465"/>
    </row>
    <row r="3" spans="1:18" ht="17">
      <c r="A3" s="787" t="s">
        <v>371</v>
      </c>
      <c r="B3" s="787"/>
      <c r="C3" s="787"/>
      <c r="D3" s="787"/>
      <c r="E3" s="787"/>
      <c r="F3" s="787"/>
      <c r="G3" s="787"/>
      <c r="H3" s="465"/>
      <c r="I3" s="465"/>
      <c r="J3" s="465"/>
      <c r="K3" s="465"/>
      <c r="L3" s="465"/>
      <c r="M3" s="465"/>
      <c r="N3" s="465"/>
      <c r="O3" s="465"/>
      <c r="P3" s="465"/>
      <c r="Q3" s="465"/>
      <c r="R3" s="465"/>
    </row>
    <row r="4" spans="1:18" ht="17">
      <c r="A4" s="723"/>
      <c r="B4" s="723"/>
      <c r="C4" s="723"/>
      <c r="D4" s="723"/>
      <c r="E4" s="465"/>
      <c r="F4" s="507"/>
      <c r="G4" s="465"/>
      <c r="H4" s="465"/>
      <c r="I4" s="465"/>
      <c r="J4" s="465"/>
      <c r="K4" s="465"/>
      <c r="L4" s="465"/>
      <c r="M4" s="465"/>
      <c r="N4" s="465"/>
      <c r="O4" s="465"/>
      <c r="P4" s="465"/>
      <c r="Q4" s="465"/>
      <c r="R4" s="465"/>
    </row>
    <row r="5" spans="1:18" s="3" customFormat="1" ht="29">
      <c r="A5" s="722" t="s">
        <v>88</v>
      </c>
      <c r="B5" s="735" t="s">
        <v>28</v>
      </c>
      <c r="C5" s="722" t="s">
        <v>579</v>
      </c>
      <c r="D5" s="732"/>
      <c r="E5" s="733"/>
      <c r="F5" s="734"/>
      <c r="G5" s="733"/>
      <c r="H5" s="733"/>
      <c r="I5" s="733"/>
      <c r="J5" s="733"/>
      <c r="K5" s="733"/>
      <c r="L5" s="733"/>
      <c r="M5" s="733"/>
      <c r="N5" s="733"/>
      <c r="O5" s="733"/>
      <c r="P5" s="733"/>
      <c r="Q5" s="733"/>
      <c r="R5" s="733"/>
    </row>
    <row r="6" spans="1:18">
      <c r="A6" s="748" t="s">
        <v>89</v>
      </c>
      <c r="B6" s="874">
        <v>7.3</v>
      </c>
      <c r="C6" s="749">
        <v>22130.921300000002</v>
      </c>
      <c r="D6" s="467"/>
      <c r="E6" s="465"/>
      <c r="F6" s="507"/>
      <c r="G6" s="465"/>
      <c r="H6" s="465"/>
      <c r="I6" s="465"/>
      <c r="J6" s="465"/>
      <c r="K6" s="465"/>
      <c r="L6" s="465"/>
      <c r="M6" s="465"/>
      <c r="N6" s="465"/>
      <c r="O6" s="465"/>
      <c r="P6" s="465"/>
      <c r="Q6" s="465"/>
      <c r="R6" s="465"/>
    </row>
    <row r="7" spans="1:18" ht="26.5">
      <c r="A7" s="736" t="s">
        <v>238</v>
      </c>
      <c r="B7" s="875"/>
      <c r="C7" s="737"/>
      <c r="D7" s="467"/>
      <c r="E7" s="465"/>
      <c r="F7" s="507"/>
      <c r="G7" s="465"/>
      <c r="H7" s="465"/>
      <c r="I7" s="465"/>
      <c r="J7" s="465"/>
      <c r="K7" s="465"/>
      <c r="L7" s="465"/>
      <c r="M7" s="465"/>
      <c r="N7" s="465"/>
      <c r="O7" s="465"/>
      <c r="P7" s="465"/>
      <c r="Q7" s="465"/>
      <c r="R7" s="465"/>
    </row>
    <row r="8" spans="1:18" ht="39.5">
      <c r="A8" s="736" t="s">
        <v>337</v>
      </c>
      <c r="B8" s="875"/>
      <c r="C8" s="737">
        <v>13635.09</v>
      </c>
      <c r="D8" s="467"/>
      <c r="E8" s="465"/>
      <c r="F8" s="507"/>
      <c r="G8" s="465"/>
      <c r="H8" s="465"/>
      <c r="I8" s="465"/>
      <c r="J8" s="465"/>
      <c r="K8" s="465"/>
      <c r="L8" s="465"/>
      <c r="M8" s="465"/>
      <c r="N8" s="465"/>
      <c r="O8" s="465"/>
      <c r="P8" s="465"/>
      <c r="Q8" s="465"/>
      <c r="R8" s="465"/>
    </row>
    <row r="9" spans="1:18">
      <c r="A9" s="746" t="s">
        <v>90</v>
      </c>
      <c r="B9" s="876"/>
      <c r="C9" s="750">
        <v>35766.011299999998</v>
      </c>
      <c r="D9" s="467"/>
      <c r="E9" s="465"/>
      <c r="F9" s="477"/>
      <c r="G9" s="465"/>
      <c r="H9" s="465"/>
      <c r="I9" s="465"/>
      <c r="J9" s="465"/>
      <c r="K9" s="465"/>
      <c r="L9" s="465"/>
      <c r="M9" s="465"/>
      <c r="N9" s="465"/>
      <c r="O9" s="465"/>
      <c r="P9" s="465"/>
      <c r="Q9" s="465"/>
      <c r="R9" s="465"/>
    </row>
    <row r="10" spans="1:18">
      <c r="A10" s="523"/>
      <c r="B10" s="466"/>
      <c r="C10" s="467"/>
      <c r="D10" s="467"/>
      <c r="E10" s="465"/>
      <c r="F10" s="507"/>
      <c r="G10" s="465"/>
      <c r="H10" s="465"/>
      <c r="I10" s="465"/>
      <c r="J10" s="465"/>
      <c r="K10" s="465"/>
      <c r="L10" s="465"/>
      <c r="M10" s="465"/>
      <c r="N10" s="465"/>
      <c r="O10" s="465"/>
      <c r="P10" s="465"/>
      <c r="Q10" s="465"/>
      <c r="R10" s="465"/>
    </row>
    <row r="11" spans="1:18">
      <c r="A11" s="524" t="s">
        <v>91</v>
      </c>
      <c r="B11" s="466"/>
      <c r="C11" s="467"/>
      <c r="D11" s="467"/>
      <c r="E11" s="465"/>
      <c r="F11" s="507"/>
      <c r="G11" s="465"/>
      <c r="H11" s="465"/>
      <c r="I11" s="465"/>
      <c r="J11" s="465"/>
      <c r="K11" s="465"/>
      <c r="L11" s="465"/>
      <c r="M11" s="465"/>
      <c r="N11" s="465"/>
      <c r="O11" s="465"/>
      <c r="P11" s="465"/>
      <c r="Q11" s="465"/>
      <c r="R11" s="468" t="s">
        <v>578</v>
      </c>
    </row>
    <row r="12" spans="1:18" s="729" customFormat="1" ht="12">
      <c r="A12" s="877" t="s">
        <v>0</v>
      </c>
      <c r="B12" s="884" t="s">
        <v>28</v>
      </c>
      <c r="C12" s="879" t="s">
        <v>144</v>
      </c>
      <c r="D12" s="879" t="s">
        <v>95</v>
      </c>
      <c r="E12" s="881" t="s">
        <v>96</v>
      </c>
      <c r="F12" s="882"/>
      <c r="G12" s="882"/>
      <c r="H12" s="883"/>
      <c r="I12" s="877" t="s">
        <v>100</v>
      </c>
      <c r="J12" s="877" t="s">
        <v>101</v>
      </c>
      <c r="K12" s="877" t="s">
        <v>102</v>
      </c>
      <c r="L12" s="877" t="s">
        <v>103</v>
      </c>
      <c r="M12" s="877" t="s">
        <v>104</v>
      </c>
      <c r="N12" s="877" t="s">
        <v>343</v>
      </c>
      <c r="O12" s="877" t="s">
        <v>105</v>
      </c>
      <c r="P12" s="877" t="s">
        <v>107</v>
      </c>
      <c r="Q12" s="877" t="s">
        <v>85</v>
      </c>
      <c r="R12" s="877" t="s">
        <v>106</v>
      </c>
    </row>
    <row r="13" spans="1:18" s="729" customFormat="1" ht="87" customHeight="1">
      <c r="A13" s="878"/>
      <c r="B13" s="885"/>
      <c r="C13" s="880"/>
      <c r="D13" s="880"/>
      <c r="E13" s="730" t="s">
        <v>13</v>
      </c>
      <c r="F13" s="730" t="s">
        <v>97</v>
      </c>
      <c r="G13" s="730" t="s">
        <v>98</v>
      </c>
      <c r="H13" s="730" t="s">
        <v>99</v>
      </c>
      <c r="I13" s="878"/>
      <c r="J13" s="878"/>
      <c r="K13" s="878"/>
      <c r="L13" s="878"/>
      <c r="M13" s="878"/>
      <c r="N13" s="878"/>
      <c r="O13" s="878"/>
      <c r="P13" s="878"/>
      <c r="Q13" s="878"/>
      <c r="R13" s="878"/>
    </row>
    <row r="14" spans="1:18">
      <c r="A14" s="736" t="s">
        <v>89</v>
      </c>
      <c r="B14" s="874">
        <v>8</v>
      </c>
      <c r="C14" s="737">
        <v>18598.745031500002</v>
      </c>
      <c r="D14" s="738">
        <v>0</v>
      </c>
      <c r="E14" s="738">
        <v>46.204999999999998</v>
      </c>
      <c r="F14" s="738">
        <v>0</v>
      </c>
      <c r="G14" s="738">
        <v>0</v>
      </c>
      <c r="H14" s="738">
        <v>-1660.9664305000001</v>
      </c>
      <c r="I14" s="738">
        <v>0</v>
      </c>
      <c r="J14" s="738">
        <v>0</v>
      </c>
      <c r="K14" s="738">
        <v>0</v>
      </c>
      <c r="L14" s="738">
        <v>0</v>
      </c>
      <c r="M14" s="738">
        <v>0</v>
      </c>
      <c r="N14" s="738">
        <v>0</v>
      </c>
      <c r="O14" s="738">
        <v>0</v>
      </c>
      <c r="P14" s="737">
        <v>16983.983601000004</v>
      </c>
      <c r="Q14" s="738">
        <v>0</v>
      </c>
      <c r="R14" s="739">
        <v>16983.983601000004</v>
      </c>
    </row>
    <row r="15" spans="1:18" ht="26.5">
      <c r="A15" s="740" t="s">
        <v>92</v>
      </c>
      <c r="B15" s="875"/>
      <c r="C15" s="741">
        <v>0</v>
      </c>
      <c r="D15" s="742">
        <v>0</v>
      </c>
      <c r="E15" s="742">
        <v>-46.204999999999998</v>
      </c>
      <c r="F15" s="742">
        <v>0</v>
      </c>
      <c r="G15" s="742">
        <v>0</v>
      </c>
      <c r="H15" s="742">
        <v>211.05923999999999</v>
      </c>
      <c r="I15" s="742">
        <v>0</v>
      </c>
      <c r="J15" s="742">
        <v>0</v>
      </c>
      <c r="K15" s="742">
        <v>0</v>
      </c>
      <c r="L15" s="742">
        <v>0</v>
      </c>
      <c r="M15" s="742">
        <v>0</v>
      </c>
      <c r="N15" s="742">
        <v>0</v>
      </c>
      <c r="O15" s="742">
        <v>0</v>
      </c>
      <c r="P15" s="741">
        <v>164.85424</v>
      </c>
      <c r="Q15" s="742">
        <v>0</v>
      </c>
      <c r="R15" s="743">
        <v>164.85424</v>
      </c>
    </row>
    <row r="16" spans="1:18">
      <c r="A16" s="744" t="s">
        <v>93</v>
      </c>
      <c r="B16" s="875"/>
      <c r="C16" s="745">
        <v>18598.745031500002</v>
      </c>
      <c r="D16" s="745">
        <v>0</v>
      </c>
      <c r="E16" s="745">
        <v>0</v>
      </c>
      <c r="F16" s="745">
        <v>0</v>
      </c>
      <c r="G16" s="745">
        <v>0</v>
      </c>
      <c r="H16" s="745">
        <v>-1449.9071905000001</v>
      </c>
      <c r="I16" s="745">
        <v>0</v>
      </c>
      <c r="J16" s="745">
        <v>0</v>
      </c>
      <c r="K16" s="745">
        <v>0</v>
      </c>
      <c r="L16" s="745">
        <v>0</v>
      </c>
      <c r="M16" s="745">
        <v>0</v>
      </c>
      <c r="N16" s="745">
        <v>0</v>
      </c>
      <c r="O16" s="745">
        <v>0</v>
      </c>
      <c r="P16" s="745">
        <v>17148.837841000004</v>
      </c>
      <c r="Q16" s="745">
        <v>0</v>
      </c>
      <c r="R16" s="745">
        <v>17148.837841000004</v>
      </c>
    </row>
    <row r="17" spans="1:18">
      <c r="A17" s="736" t="s">
        <v>94</v>
      </c>
      <c r="B17" s="875"/>
      <c r="C17" s="737">
        <v>0</v>
      </c>
      <c r="D17" s="737">
        <v>0</v>
      </c>
      <c r="E17" s="737">
        <v>0</v>
      </c>
      <c r="F17" s="737">
        <v>0</v>
      </c>
      <c r="G17" s="737">
        <v>0</v>
      </c>
      <c r="H17" s="737">
        <v>0</v>
      </c>
      <c r="I17" s="737">
        <v>0</v>
      </c>
      <c r="J17" s="737">
        <v>0</v>
      </c>
      <c r="K17" s="737">
        <v>0</v>
      </c>
      <c r="L17" s="737">
        <v>0</v>
      </c>
      <c r="M17" s="737">
        <v>0</v>
      </c>
      <c r="N17" s="737">
        <v>0</v>
      </c>
      <c r="O17" s="737">
        <v>0</v>
      </c>
      <c r="P17" s="737">
        <v>0</v>
      </c>
      <c r="Q17" s="737">
        <v>0</v>
      </c>
      <c r="R17" s="745">
        <v>0</v>
      </c>
    </row>
    <row r="18" spans="1:18">
      <c r="A18" s="736" t="s">
        <v>338</v>
      </c>
      <c r="B18" s="875"/>
      <c r="C18" s="737">
        <v>0</v>
      </c>
      <c r="D18" s="737">
        <v>0</v>
      </c>
      <c r="E18" s="737">
        <v>0</v>
      </c>
      <c r="F18" s="737">
        <v>0</v>
      </c>
      <c r="G18" s="737">
        <v>0</v>
      </c>
      <c r="H18" s="737">
        <v>0</v>
      </c>
      <c r="I18" s="737">
        <v>0</v>
      </c>
      <c r="J18" s="737">
        <v>0</v>
      </c>
      <c r="K18" s="737">
        <v>0</v>
      </c>
      <c r="L18" s="737">
        <v>0</v>
      </c>
      <c r="M18" s="737">
        <v>0</v>
      </c>
      <c r="N18" s="737">
        <v>0</v>
      </c>
      <c r="O18" s="737">
        <v>0</v>
      </c>
      <c r="P18" s="737">
        <v>0</v>
      </c>
      <c r="Q18" s="737">
        <v>0</v>
      </c>
      <c r="R18" s="745">
        <v>0</v>
      </c>
    </row>
    <row r="19" spans="1:18">
      <c r="A19" s="770" t="s">
        <v>641</v>
      </c>
      <c r="B19" s="875"/>
      <c r="C19" s="737">
        <v>0</v>
      </c>
      <c r="D19" s="737">
        <v>0</v>
      </c>
      <c r="E19" s="737">
        <v>0</v>
      </c>
      <c r="F19" s="737">
        <v>0</v>
      </c>
      <c r="G19" s="737">
        <v>0</v>
      </c>
      <c r="H19" s="737">
        <v>815.32401289999871</v>
      </c>
      <c r="I19" s="737">
        <v>0</v>
      </c>
      <c r="J19" s="737">
        <v>0</v>
      </c>
      <c r="K19" s="737">
        <v>0</v>
      </c>
      <c r="L19" s="737">
        <v>0</v>
      </c>
      <c r="M19" s="737">
        <v>0</v>
      </c>
      <c r="N19" s="737">
        <v>0</v>
      </c>
      <c r="O19" s="737">
        <v>0</v>
      </c>
      <c r="P19" s="737">
        <v>815.32401289999871</v>
      </c>
      <c r="Q19" s="737">
        <v>0</v>
      </c>
      <c r="R19" s="745">
        <v>815.32401289999871</v>
      </c>
    </row>
    <row r="20" spans="1:18" ht="26.5">
      <c r="A20" s="740" t="s">
        <v>339</v>
      </c>
      <c r="B20" s="875"/>
      <c r="C20" s="741">
        <v>1389.79</v>
      </c>
      <c r="D20" s="741">
        <v>0</v>
      </c>
      <c r="E20" s="741">
        <v>0</v>
      </c>
      <c r="F20" s="741">
        <v>0</v>
      </c>
      <c r="G20" s="741">
        <v>0</v>
      </c>
      <c r="H20" s="741">
        <v>0</v>
      </c>
      <c r="I20" s="741">
        <v>0</v>
      </c>
      <c r="J20" s="741">
        <v>0</v>
      </c>
      <c r="K20" s="741">
        <v>0</v>
      </c>
      <c r="L20" s="741">
        <v>0</v>
      </c>
      <c r="M20" s="741">
        <v>0</v>
      </c>
      <c r="N20" s="741">
        <v>0</v>
      </c>
      <c r="O20" s="741">
        <v>0</v>
      </c>
      <c r="P20" s="741">
        <v>1389.79</v>
      </c>
      <c r="Q20" s="741">
        <v>0</v>
      </c>
      <c r="R20" s="743">
        <v>1389.79</v>
      </c>
    </row>
    <row r="21" spans="1:18">
      <c r="A21" s="736" t="s">
        <v>340</v>
      </c>
      <c r="B21" s="875"/>
      <c r="C21" s="737">
        <v>-13635.09</v>
      </c>
      <c r="D21" s="737">
        <v>0</v>
      </c>
      <c r="E21" s="737">
        <v>0</v>
      </c>
      <c r="F21" s="737">
        <v>0</v>
      </c>
      <c r="G21" s="737">
        <v>0</v>
      </c>
      <c r="H21" s="737">
        <v>0</v>
      </c>
      <c r="I21" s="737">
        <v>0</v>
      </c>
      <c r="J21" s="737">
        <v>0</v>
      </c>
      <c r="K21" s="737">
        <v>0</v>
      </c>
      <c r="L21" s="737">
        <v>0</v>
      </c>
      <c r="M21" s="737">
        <v>0</v>
      </c>
      <c r="N21" s="737">
        <v>0</v>
      </c>
      <c r="O21" s="737">
        <v>0</v>
      </c>
      <c r="P21" s="737">
        <v>-13635.09</v>
      </c>
      <c r="Q21" s="737">
        <v>0</v>
      </c>
      <c r="R21" s="745">
        <v>-13635.09</v>
      </c>
    </row>
    <row r="22" spans="1:18">
      <c r="A22" s="746" t="s">
        <v>90</v>
      </c>
      <c r="B22" s="876"/>
      <c r="C22" s="747">
        <v>6353.4450315000031</v>
      </c>
      <c r="D22" s="747">
        <v>0</v>
      </c>
      <c r="E22" s="747">
        <v>0</v>
      </c>
      <c r="F22" s="747">
        <v>0</v>
      </c>
      <c r="G22" s="747">
        <v>0</v>
      </c>
      <c r="H22" s="747">
        <v>-634.58317760000136</v>
      </c>
      <c r="I22" s="747">
        <v>0</v>
      </c>
      <c r="J22" s="747">
        <v>0</v>
      </c>
      <c r="K22" s="747">
        <v>0</v>
      </c>
      <c r="L22" s="747">
        <v>0</v>
      </c>
      <c r="M22" s="747">
        <v>0</v>
      </c>
      <c r="N22" s="747">
        <v>0</v>
      </c>
      <c r="O22" s="747">
        <v>0</v>
      </c>
      <c r="P22" s="747">
        <v>5718.8618539000017</v>
      </c>
      <c r="Q22" s="747">
        <v>0</v>
      </c>
      <c r="R22" s="747">
        <v>5718.8618539000017</v>
      </c>
    </row>
    <row r="23" spans="1:18">
      <c r="A23" s="534"/>
      <c r="B23" s="466"/>
      <c r="C23" s="467"/>
      <c r="D23" s="467"/>
      <c r="E23" s="465"/>
      <c r="F23" s="507"/>
      <c r="G23" s="465"/>
      <c r="H23" s="465"/>
      <c r="I23" s="465"/>
      <c r="J23" s="465"/>
      <c r="K23" s="465"/>
      <c r="L23" s="465"/>
      <c r="M23" s="465"/>
      <c r="N23" s="465"/>
      <c r="O23" s="465"/>
      <c r="P23" s="465"/>
      <c r="Q23" s="465"/>
      <c r="R23" s="465"/>
    </row>
    <row r="24" spans="1:18" ht="15" customHeight="1">
      <c r="A24" s="775" t="s">
        <v>336</v>
      </c>
      <c r="B24" s="775"/>
      <c r="C24" s="775"/>
      <c r="D24" s="775"/>
      <c r="E24" s="465"/>
      <c r="F24" s="507"/>
      <c r="G24" s="465"/>
      <c r="H24" s="465"/>
      <c r="I24" s="465"/>
      <c r="J24" s="465"/>
      <c r="K24" s="465"/>
      <c r="L24" s="465"/>
      <c r="M24" s="465"/>
      <c r="N24" s="465"/>
      <c r="O24" s="465"/>
      <c r="P24" s="465"/>
      <c r="Q24" s="465"/>
      <c r="R24" s="465"/>
    </row>
    <row r="25" spans="1:18">
      <c r="A25" s="534"/>
      <c r="B25" s="466"/>
      <c r="C25" s="465"/>
      <c r="D25" s="467"/>
      <c r="E25" s="465"/>
      <c r="F25" s="507"/>
      <c r="G25" s="465"/>
      <c r="H25" s="465"/>
      <c r="I25" s="465"/>
      <c r="J25" s="465"/>
      <c r="K25" s="465"/>
      <c r="L25" s="465"/>
      <c r="M25" s="465"/>
      <c r="N25" s="465"/>
      <c r="O25" s="465"/>
      <c r="P25" s="465"/>
      <c r="Q25" s="465"/>
      <c r="R25" s="465"/>
    </row>
    <row r="26" spans="1:18" ht="31.5" customHeight="1">
      <c r="A26" s="873" t="s">
        <v>630</v>
      </c>
      <c r="B26" s="873"/>
      <c r="C26" s="873"/>
      <c r="D26" s="873"/>
      <c r="E26" s="873"/>
      <c r="F26" s="873"/>
      <c r="G26" s="873"/>
      <c r="H26" s="873"/>
      <c r="I26" s="873"/>
      <c r="J26" s="873"/>
      <c r="K26" s="873"/>
      <c r="L26" s="873"/>
      <c r="M26" s="873"/>
      <c r="N26" s="873"/>
      <c r="O26" s="873"/>
      <c r="P26" s="873"/>
      <c r="Q26" s="873"/>
      <c r="R26" s="873"/>
    </row>
    <row r="27" spans="1:18">
      <c r="A27" s="511"/>
      <c r="B27" s="466"/>
      <c r="C27" s="467"/>
      <c r="D27" s="467"/>
      <c r="E27" s="465"/>
      <c r="F27" s="465"/>
      <c r="G27" s="465"/>
      <c r="H27" s="465"/>
      <c r="I27" s="465"/>
      <c r="J27" s="465"/>
      <c r="K27" s="465"/>
      <c r="L27" s="465"/>
      <c r="M27" s="465"/>
      <c r="N27" s="465"/>
      <c r="O27" s="465"/>
      <c r="P27" s="465"/>
      <c r="Q27" s="465"/>
      <c r="R27" s="465"/>
    </row>
    <row r="28" spans="1:18">
      <c r="A28" s="718" t="s">
        <v>594</v>
      </c>
      <c r="B28" s="786" t="s">
        <v>595</v>
      </c>
      <c r="C28" s="786"/>
      <c r="D28" s="786"/>
      <c r="E28" s="786"/>
      <c r="F28" s="465"/>
      <c r="G28" s="465"/>
      <c r="H28" s="465"/>
      <c r="I28" s="465"/>
      <c r="J28" s="465"/>
      <c r="K28" s="465"/>
      <c r="L28" s="465"/>
      <c r="M28" s="465"/>
      <c r="N28" s="465"/>
      <c r="O28" s="465"/>
      <c r="P28" s="465"/>
      <c r="Q28" s="465"/>
      <c r="R28" s="465"/>
    </row>
    <row r="29" spans="1:18">
      <c r="A29" s="150"/>
      <c r="B29" s="724"/>
      <c r="C29" s="555"/>
      <c r="D29" s="555"/>
      <c r="E29" s="150"/>
      <c r="F29" s="465"/>
      <c r="G29" s="465"/>
      <c r="H29" s="465"/>
      <c r="I29" s="465"/>
      <c r="J29" s="465"/>
      <c r="K29" s="465"/>
      <c r="L29" s="465"/>
      <c r="M29" s="465"/>
      <c r="N29" s="465"/>
      <c r="O29" s="465"/>
      <c r="P29" s="465"/>
      <c r="Q29" s="465"/>
      <c r="R29" s="465"/>
    </row>
    <row r="30" spans="1:18">
      <c r="A30" s="150"/>
      <c r="B30" s="724"/>
      <c r="C30" s="555"/>
      <c r="D30" s="555"/>
      <c r="E30" s="150"/>
      <c r="F30" s="465"/>
      <c r="G30" s="465"/>
      <c r="H30" s="465"/>
      <c r="I30" s="465"/>
      <c r="J30" s="465"/>
      <c r="K30" s="465"/>
      <c r="L30" s="465"/>
      <c r="M30" s="465"/>
      <c r="N30" s="465"/>
      <c r="O30" s="465"/>
      <c r="P30" s="465"/>
      <c r="Q30" s="465"/>
      <c r="R30" s="465"/>
    </row>
    <row r="31" spans="1:18">
      <c r="A31" s="150"/>
      <c r="B31" s="724"/>
      <c r="C31" s="555"/>
      <c r="D31" s="555"/>
      <c r="E31" s="150"/>
      <c r="F31" s="465"/>
      <c r="G31" s="465"/>
      <c r="H31" s="465"/>
      <c r="I31" s="465"/>
      <c r="J31" s="465"/>
      <c r="K31" s="465"/>
      <c r="L31" s="465"/>
      <c r="M31" s="465"/>
      <c r="N31" s="465"/>
      <c r="O31" s="465"/>
      <c r="P31" s="465"/>
      <c r="Q31" s="465"/>
      <c r="R31" s="465"/>
    </row>
    <row r="32" spans="1:18">
      <c r="A32" s="718" t="s">
        <v>596</v>
      </c>
      <c r="B32" s="772" t="s">
        <v>599</v>
      </c>
      <c r="C32" s="772"/>
      <c r="D32" s="772"/>
      <c r="F32" s="465"/>
      <c r="G32" s="771" t="s">
        <v>612</v>
      </c>
      <c r="H32" s="771"/>
      <c r="I32" s="771"/>
      <c r="J32" s="771"/>
      <c r="K32" s="465"/>
      <c r="L32" s="465"/>
      <c r="M32" s="465"/>
      <c r="N32" s="465"/>
      <c r="O32" s="465"/>
      <c r="P32" s="465"/>
      <c r="Q32" s="465"/>
      <c r="R32" s="465"/>
    </row>
    <row r="33" spans="1:18">
      <c r="A33" s="718" t="s">
        <v>597</v>
      </c>
      <c r="B33" s="772" t="s">
        <v>600</v>
      </c>
      <c r="C33" s="772"/>
      <c r="D33" s="772"/>
      <c r="F33" s="465"/>
      <c r="G33" s="771" t="s">
        <v>602</v>
      </c>
      <c r="H33" s="771"/>
      <c r="I33" s="771"/>
      <c r="J33" s="771"/>
      <c r="K33" s="465"/>
      <c r="L33" s="465"/>
      <c r="M33" s="465"/>
      <c r="N33" s="465"/>
      <c r="O33" s="465"/>
      <c r="P33" s="465"/>
      <c r="Q33" s="465"/>
      <c r="R33" s="465"/>
    </row>
    <row r="34" spans="1:18">
      <c r="A34" s="718" t="s">
        <v>598</v>
      </c>
      <c r="B34" s="772" t="s">
        <v>601</v>
      </c>
      <c r="C34" s="772"/>
      <c r="D34" s="772"/>
      <c r="F34" s="465"/>
      <c r="G34" s="771" t="s">
        <v>603</v>
      </c>
      <c r="H34" s="771"/>
      <c r="I34" s="771"/>
      <c r="J34" s="771"/>
      <c r="K34" s="465"/>
      <c r="L34" s="465"/>
      <c r="M34" s="465"/>
      <c r="N34" s="465"/>
      <c r="O34" s="465"/>
      <c r="P34" s="465"/>
      <c r="Q34" s="465"/>
      <c r="R34" s="465"/>
    </row>
    <row r="35" spans="1:18">
      <c r="A35" s="150"/>
      <c r="B35" s="724"/>
      <c r="C35" s="555"/>
      <c r="D35" s="555"/>
      <c r="E35" s="150"/>
      <c r="F35" s="465"/>
      <c r="G35" s="465"/>
      <c r="H35" s="465"/>
      <c r="I35" s="465"/>
      <c r="J35" s="465"/>
      <c r="K35" s="465"/>
      <c r="L35" s="465"/>
      <c r="M35" s="465"/>
      <c r="N35" s="465"/>
      <c r="O35" s="465"/>
      <c r="P35" s="465"/>
      <c r="Q35" s="465"/>
      <c r="R35" s="465"/>
    </row>
    <row r="38" spans="1:18">
      <c r="A38" s="150"/>
      <c r="B38" s="724"/>
      <c r="C38" s="719" t="s">
        <v>604</v>
      </c>
      <c r="D38" s="555"/>
      <c r="E38" s="150"/>
    </row>
    <row r="39" spans="1:18">
      <c r="A39" s="150" t="s">
        <v>607</v>
      </c>
      <c r="B39" s="724"/>
      <c r="C39" s="719" t="s">
        <v>605</v>
      </c>
      <c r="D39" s="555"/>
      <c r="E39" s="150"/>
    </row>
    <row r="40" spans="1:18">
      <c r="A40" s="150" t="s">
        <v>608</v>
      </c>
      <c r="B40" s="724"/>
      <c r="C40" s="719" t="s">
        <v>606</v>
      </c>
      <c r="D40" s="719"/>
      <c r="E40" s="150"/>
    </row>
    <row r="41" spans="1:18">
      <c r="B41" s="724"/>
      <c r="C41" s="555"/>
      <c r="D41" s="555"/>
      <c r="E41" s="150"/>
    </row>
    <row r="42" spans="1:18">
      <c r="B42" s="724"/>
      <c r="C42" s="555"/>
      <c r="D42" s="555"/>
      <c r="E42" s="150"/>
    </row>
    <row r="43" spans="1:18">
      <c r="A43" s="511"/>
      <c r="B43" s="466"/>
      <c r="C43" s="467"/>
      <c r="D43" s="467"/>
      <c r="E43" s="465"/>
    </row>
  </sheetData>
  <mergeCells count="29">
    <mergeCell ref="A2:C2"/>
    <mergeCell ref="B6:B9"/>
    <mergeCell ref="A12:A13"/>
    <mergeCell ref="B12:B13"/>
    <mergeCell ref="C12:C13"/>
    <mergeCell ref="Q12:Q13"/>
    <mergeCell ref="R12:R13"/>
    <mergeCell ref="D12:D13"/>
    <mergeCell ref="E12:H12"/>
    <mergeCell ref="I12:I13"/>
    <mergeCell ref="J12:J13"/>
    <mergeCell ref="K12:K13"/>
    <mergeCell ref="L12:L13"/>
    <mergeCell ref="B33:D33"/>
    <mergeCell ref="B34:D34"/>
    <mergeCell ref="G34:J34"/>
    <mergeCell ref="A1:F1"/>
    <mergeCell ref="A3:G3"/>
    <mergeCell ref="A26:R26"/>
    <mergeCell ref="G33:J33"/>
    <mergeCell ref="G32:J32"/>
    <mergeCell ref="B32:D32"/>
    <mergeCell ref="B14:B22"/>
    <mergeCell ref="A24:D24"/>
    <mergeCell ref="B28:E28"/>
    <mergeCell ref="M12:M13"/>
    <mergeCell ref="N12:N13"/>
    <mergeCell ref="O12:O13"/>
    <mergeCell ref="P12:P13"/>
  </mergeCells>
  <pageMargins left="0.70866141732283472" right="0.11811023622047245" top="0.15748031496062992" bottom="0.15748031496062992" header="0.31496062992125984" footer="0.31496062992125984"/>
  <pageSetup paperSize="5" scale="77"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70" zoomScaleSheetLayoutView="70" workbookViewId="0">
      <selection sqref="A1:M24"/>
    </sheetView>
  </sheetViews>
  <sheetFormatPr defaultRowHeight="14.5"/>
  <cols>
    <col min="1" max="1" width="7" customWidth="1"/>
    <col min="2" max="2" width="22" customWidth="1"/>
    <col min="3" max="3" width="15" customWidth="1"/>
    <col min="4" max="4" width="12.7265625" customWidth="1"/>
    <col min="5" max="5" width="10" customWidth="1"/>
    <col min="6" max="6" width="15" customWidth="1"/>
    <col min="7" max="7" width="14.81640625" customWidth="1"/>
    <col min="8" max="8" width="13.81640625" customWidth="1"/>
    <col min="9" max="9" width="11.453125" customWidth="1"/>
    <col min="10" max="10" width="15.1796875" customWidth="1"/>
    <col min="11" max="11" width="15.26953125" customWidth="1"/>
    <col min="12" max="12" width="14.81640625" customWidth="1"/>
    <col min="13" max="13" width="9.453125" customWidth="1"/>
  </cols>
  <sheetData>
    <row r="1" spans="1:13">
      <c r="A1" s="790" t="s">
        <v>173</v>
      </c>
      <c r="B1" s="790"/>
      <c r="C1" s="790"/>
      <c r="D1" s="790"/>
      <c r="E1" s="790"/>
      <c r="F1" s="790"/>
      <c r="G1" s="790"/>
      <c r="H1" s="790"/>
      <c r="I1" s="790"/>
      <c r="J1" s="790"/>
      <c r="K1" s="790"/>
      <c r="L1" s="790"/>
      <c r="M1" s="790"/>
    </row>
    <row r="2" spans="1:13">
      <c r="A2" s="36"/>
      <c r="B2" s="36"/>
      <c r="C2" s="98"/>
      <c r="D2" s="99"/>
      <c r="E2" s="98"/>
      <c r="F2" s="99"/>
      <c r="G2" s="100"/>
      <c r="H2" s="100"/>
      <c r="I2" s="101"/>
      <c r="J2" s="100"/>
      <c r="K2" s="100"/>
      <c r="L2" s="100"/>
      <c r="M2" s="468" t="s">
        <v>578</v>
      </c>
    </row>
    <row r="3" spans="1:13" ht="15" customHeight="1">
      <c r="A3" s="793" t="s">
        <v>341</v>
      </c>
      <c r="B3" s="795" t="s">
        <v>0</v>
      </c>
      <c r="C3" s="797" t="s">
        <v>166</v>
      </c>
      <c r="D3" s="798"/>
      <c r="E3" s="798"/>
      <c r="F3" s="799"/>
      <c r="G3" s="797" t="s">
        <v>152</v>
      </c>
      <c r="H3" s="798"/>
      <c r="I3" s="798"/>
      <c r="J3" s="799"/>
      <c r="K3" s="797" t="s">
        <v>165</v>
      </c>
      <c r="L3" s="798"/>
      <c r="M3" s="799"/>
    </row>
    <row r="4" spans="1:13" s="731" customFormat="1" ht="80.25" customHeight="1">
      <c r="A4" s="794"/>
      <c r="B4" s="796"/>
      <c r="C4" s="751" t="s">
        <v>368</v>
      </c>
      <c r="D4" s="751" t="s">
        <v>163</v>
      </c>
      <c r="E4" s="751" t="s">
        <v>171</v>
      </c>
      <c r="F4" s="751" t="s">
        <v>626</v>
      </c>
      <c r="G4" s="751" t="s">
        <v>368</v>
      </c>
      <c r="H4" s="751" t="s">
        <v>156</v>
      </c>
      <c r="I4" s="751" t="s">
        <v>164</v>
      </c>
      <c r="J4" s="751" t="s">
        <v>626</v>
      </c>
      <c r="K4" s="751" t="s">
        <v>626</v>
      </c>
      <c r="L4" s="751" t="s">
        <v>368</v>
      </c>
      <c r="M4" s="751" t="s">
        <v>638</v>
      </c>
    </row>
    <row r="5" spans="1:13">
      <c r="A5" s="213">
        <v>1</v>
      </c>
      <c r="B5" s="736" t="s">
        <v>159</v>
      </c>
      <c r="C5" s="185">
        <v>409.14601529999993</v>
      </c>
      <c r="D5" s="185">
        <v>0.35794999999999999</v>
      </c>
      <c r="E5" s="185">
        <v>0</v>
      </c>
      <c r="F5" s="185">
        <v>409.50396529999995</v>
      </c>
      <c r="G5" s="185">
        <v>0</v>
      </c>
      <c r="H5" s="185">
        <v>0</v>
      </c>
      <c r="I5" s="185">
        <v>0</v>
      </c>
      <c r="J5" s="185">
        <v>0</v>
      </c>
      <c r="K5" s="185">
        <v>409.50396529999995</v>
      </c>
      <c r="L5" s="185">
        <v>409.14601529999993</v>
      </c>
      <c r="M5" s="538">
        <v>161.75722530000002</v>
      </c>
    </row>
    <row r="6" spans="1:13">
      <c r="A6" s="214">
        <v>2</v>
      </c>
      <c r="B6" s="736" t="s">
        <v>7</v>
      </c>
      <c r="C6" s="185">
        <v>1081.3071863</v>
      </c>
      <c r="D6" s="185">
        <v>213.7261</v>
      </c>
      <c r="E6" s="185">
        <v>0</v>
      </c>
      <c r="F6" s="185">
        <v>1295.0332863000001</v>
      </c>
      <c r="G6" s="185">
        <v>285.25361559999999</v>
      </c>
      <c r="H6" s="185">
        <v>37.404104815166669</v>
      </c>
      <c r="I6" s="185">
        <v>0</v>
      </c>
      <c r="J6" s="185">
        <v>322.65772041516664</v>
      </c>
      <c r="K6" s="185">
        <v>972.37556588483346</v>
      </c>
      <c r="L6" s="185">
        <v>796.05357070000002</v>
      </c>
      <c r="M6" s="185">
        <v>493.55265120000007</v>
      </c>
    </row>
    <row r="7" spans="1:13">
      <c r="A7" s="214">
        <v>3</v>
      </c>
      <c r="B7" s="736" t="s">
        <v>160</v>
      </c>
      <c r="C7" s="185">
        <v>15076.588502899996</v>
      </c>
      <c r="D7" s="185">
        <v>30.944690000000001</v>
      </c>
      <c r="E7" s="185">
        <v>0</v>
      </c>
      <c r="F7" s="185">
        <v>15107.533192899997</v>
      </c>
      <c r="G7" s="185">
        <v>3027.6290137000001</v>
      </c>
      <c r="H7" s="185">
        <v>769.96861083200008</v>
      </c>
      <c r="I7" s="185">
        <v>0</v>
      </c>
      <c r="J7" s="185">
        <v>3797.5976245320003</v>
      </c>
      <c r="K7" s="185">
        <v>11309.935568367997</v>
      </c>
      <c r="L7" s="185">
        <v>12048.959489199997</v>
      </c>
      <c r="M7" s="185">
        <v>11259.291590399996</v>
      </c>
    </row>
    <row r="8" spans="1:13">
      <c r="A8" s="214">
        <v>4</v>
      </c>
      <c r="B8" s="736" t="s">
        <v>157</v>
      </c>
      <c r="C8" s="185">
        <v>85.251551500000005</v>
      </c>
      <c r="D8" s="185">
        <v>1.3495200000000001</v>
      </c>
      <c r="E8" s="185">
        <v>0</v>
      </c>
      <c r="F8" s="185">
        <v>86.601071500000003</v>
      </c>
      <c r="G8" s="185">
        <v>16.720668100000001</v>
      </c>
      <c r="H8" s="185">
        <v>5.214499784</v>
      </c>
      <c r="I8" s="185">
        <v>0</v>
      </c>
      <c r="J8" s="185">
        <v>21.935167884000002</v>
      </c>
      <c r="K8" s="185">
        <v>64.665903616000008</v>
      </c>
      <c r="L8" s="185">
        <v>68.530883400000008</v>
      </c>
      <c r="M8" s="185">
        <v>39.321432499999993</v>
      </c>
    </row>
    <row r="9" spans="1:13">
      <c r="A9" s="214">
        <v>5</v>
      </c>
      <c r="B9" s="736" t="s">
        <v>10</v>
      </c>
      <c r="C9" s="185">
        <v>3.3585767</v>
      </c>
      <c r="D9" s="185">
        <v>0</v>
      </c>
      <c r="E9" s="185">
        <v>0</v>
      </c>
      <c r="F9" s="185">
        <v>3.3585767</v>
      </c>
      <c r="G9" s="185">
        <v>3.0227192000000001</v>
      </c>
      <c r="H9" s="185">
        <v>0</v>
      </c>
      <c r="I9" s="185">
        <v>0</v>
      </c>
      <c r="J9" s="185">
        <v>3.0227192000000001</v>
      </c>
      <c r="K9" s="185">
        <v>0.33585749999999992</v>
      </c>
      <c r="L9" s="185">
        <v>0.33585749999999992</v>
      </c>
      <c r="M9" s="185">
        <v>0.33585749999999998</v>
      </c>
    </row>
    <row r="10" spans="1:13">
      <c r="A10" s="214">
        <v>6</v>
      </c>
      <c r="B10" s="736" t="s">
        <v>161</v>
      </c>
      <c r="C10" s="185">
        <v>35.677823699999998</v>
      </c>
      <c r="D10" s="185">
        <v>0.54810999999999999</v>
      </c>
      <c r="E10" s="185">
        <v>0</v>
      </c>
      <c r="F10" s="185">
        <v>36.225933699999999</v>
      </c>
      <c r="G10" s="185">
        <v>16.4563086</v>
      </c>
      <c r="H10" s="185">
        <v>2.12647637825</v>
      </c>
      <c r="I10" s="185">
        <v>0</v>
      </c>
      <c r="J10" s="185">
        <v>18.58278497825</v>
      </c>
      <c r="K10" s="185">
        <v>17.643148721749998</v>
      </c>
      <c r="L10" s="185">
        <v>19.221515099999998</v>
      </c>
      <c r="M10" s="185">
        <v>18.093415400000001</v>
      </c>
    </row>
    <row r="11" spans="1:13">
      <c r="A11" s="214">
        <v>7</v>
      </c>
      <c r="B11" s="736" t="s">
        <v>162</v>
      </c>
      <c r="C11" s="185">
        <v>0</v>
      </c>
      <c r="D11" s="185">
        <v>0</v>
      </c>
      <c r="E11" s="185">
        <v>0</v>
      </c>
      <c r="F11" s="185">
        <v>0</v>
      </c>
      <c r="G11" s="185">
        <v>0</v>
      </c>
      <c r="H11" s="185">
        <v>0</v>
      </c>
      <c r="I11" s="185">
        <v>0</v>
      </c>
      <c r="J11" s="185">
        <v>0</v>
      </c>
      <c r="K11" s="185">
        <v>0</v>
      </c>
      <c r="L11" s="185">
        <v>0</v>
      </c>
      <c r="M11" s="185">
        <v>0</v>
      </c>
    </row>
    <row r="12" spans="1:13">
      <c r="A12" s="214">
        <v>8</v>
      </c>
      <c r="B12" s="736" t="s">
        <v>167</v>
      </c>
      <c r="C12" s="185">
        <v>0</v>
      </c>
      <c r="D12" s="185">
        <v>0</v>
      </c>
      <c r="E12" s="185">
        <v>0</v>
      </c>
      <c r="F12" s="185"/>
      <c r="G12" s="185">
        <v>0</v>
      </c>
      <c r="H12" s="185">
        <v>0</v>
      </c>
      <c r="I12" s="185">
        <v>0</v>
      </c>
      <c r="J12" s="185"/>
      <c r="K12" s="185"/>
      <c r="L12" s="185"/>
      <c r="M12" s="185">
        <v>0</v>
      </c>
    </row>
    <row r="13" spans="1:13">
      <c r="A13" s="214" t="s">
        <v>168</v>
      </c>
      <c r="B13" s="752" t="s">
        <v>8</v>
      </c>
      <c r="C13" s="185">
        <v>8.9480400000000007</v>
      </c>
      <c r="D13" s="185">
        <v>0</v>
      </c>
      <c r="E13" s="185">
        <v>0</v>
      </c>
      <c r="F13" s="185">
        <v>8.9480400000000007</v>
      </c>
      <c r="G13" s="185">
        <v>0.19685689999999997</v>
      </c>
      <c r="H13" s="185">
        <v>0.4724564</v>
      </c>
      <c r="I13" s="185">
        <v>0</v>
      </c>
      <c r="J13" s="185">
        <v>0.6693133</v>
      </c>
      <c r="K13" s="185">
        <v>8.2787267</v>
      </c>
      <c r="L13" s="185">
        <v>8.7511831000000004</v>
      </c>
      <c r="M13" s="185">
        <v>0</v>
      </c>
    </row>
    <row r="14" spans="1:13">
      <c r="A14" s="214" t="s">
        <v>169</v>
      </c>
      <c r="B14" s="752" t="s">
        <v>9</v>
      </c>
      <c r="C14" s="185">
        <v>929.22777240000005</v>
      </c>
      <c r="D14" s="185">
        <v>120.25966</v>
      </c>
      <c r="E14" s="185">
        <v>0</v>
      </c>
      <c r="F14" s="185">
        <v>1049.4874324</v>
      </c>
      <c r="G14" s="185">
        <v>110.14950589999999</v>
      </c>
      <c r="H14" s="185">
        <v>32.750661907666668</v>
      </c>
      <c r="I14" s="185">
        <v>0</v>
      </c>
      <c r="J14" s="185">
        <v>142.90016780766666</v>
      </c>
      <c r="K14" s="185">
        <v>906.58726459233333</v>
      </c>
      <c r="L14" s="185">
        <v>819.07826650000004</v>
      </c>
      <c r="M14" s="185">
        <v>475.12182370000005</v>
      </c>
    </row>
    <row r="15" spans="1:13">
      <c r="A15" s="214" t="s">
        <v>170</v>
      </c>
      <c r="B15" s="752" t="s">
        <v>137</v>
      </c>
      <c r="C15" s="185">
        <v>24665.117953099998</v>
      </c>
      <c r="D15" s="185">
        <v>67.625860000000003</v>
      </c>
      <c r="E15" s="185">
        <v>0</v>
      </c>
      <c r="F15" s="185">
        <v>24732.743813099998</v>
      </c>
      <c r="G15" s="185">
        <v>7309.4191749000001</v>
      </c>
      <c r="H15" s="185">
        <v>1239.7357319440002</v>
      </c>
      <c r="I15" s="185">
        <v>0</v>
      </c>
      <c r="J15" s="185">
        <v>8549.1549068439999</v>
      </c>
      <c r="K15" s="185">
        <v>16183.588906255998</v>
      </c>
      <c r="L15" s="185">
        <v>17355.6987782</v>
      </c>
      <c r="M15" s="185">
        <v>15249.597039499999</v>
      </c>
    </row>
    <row r="16" spans="1:13">
      <c r="A16" s="214">
        <v>9</v>
      </c>
      <c r="B16" s="736" t="s">
        <v>281</v>
      </c>
      <c r="C16" s="185">
        <v>0</v>
      </c>
      <c r="D16" s="185">
        <v>0</v>
      </c>
      <c r="E16" s="185">
        <v>0</v>
      </c>
      <c r="F16" s="185">
        <v>0</v>
      </c>
      <c r="G16" s="185">
        <v>0</v>
      </c>
      <c r="H16" s="185">
        <v>0</v>
      </c>
      <c r="I16" s="185">
        <v>0</v>
      </c>
      <c r="J16" s="185">
        <v>0</v>
      </c>
      <c r="K16" s="185">
        <v>0</v>
      </c>
      <c r="L16" s="185">
        <v>0</v>
      </c>
      <c r="M16" s="185">
        <v>0</v>
      </c>
    </row>
    <row r="17" spans="1:13">
      <c r="A17" s="149"/>
      <c r="B17" s="149" t="s">
        <v>1</v>
      </c>
      <c r="C17" s="49">
        <v>42294.623421899996</v>
      </c>
      <c r="D17" s="225">
        <v>434.81189000000001</v>
      </c>
      <c r="E17" s="225">
        <v>0</v>
      </c>
      <c r="F17" s="225">
        <v>42729.435311900001</v>
      </c>
      <c r="G17" s="226">
        <v>10768.8478629</v>
      </c>
      <c r="H17" s="226">
        <v>2087.6725420610837</v>
      </c>
      <c r="I17" s="226">
        <v>0</v>
      </c>
      <c r="J17" s="226">
        <v>12856.520404961084</v>
      </c>
      <c r="K17" s="226">
        <v>29872.914906938913</v>
      </c>
      <c r="L17" s="226">
        <v>31525.775558999998</v>
      </c>
      <c r="M17" s="226">
        <v>27697.071035499997</v>
      </c>
    </row>
    <row r="18" spans="1:13">
      <c r="A18" s="536"/>
      <c r="B18" s="536"/>
      <c r="C18" s="541"/>
      <c r="D18" s="541"/>
      <c r="E18" s="541"/>
      <c r="F18" s="541"/>
      <c r="G18" s="450"/>
      <c r="H18" s="450"/>
      <c r="I18" s="450"/>
      <c r="J18" s="450"/>
      <c r="K18" s="450"/>
      <c r="L18" s="450"/>
      <c r="M18" s="536"/>
    </row>
    <row r="19" spans="1:13">
      <c r="A19" s="791" t="s">
        <v>196</v>
      </c>
      <c r="B19" s="791"/>
      <c r="C19" s="791"/>
      <c r="D19" s="791"/>
      <c r="E19" s="791"/>
      <c r="F19" s="791"/>
      <c r="G19" s="791"/>
      <c r="H19" s="547"/>
      <c r="I19" s="547"/>
      <c r="J19" s="547"/>
      <c r="K19" s="547"/>
      <c r="L19" s="547"/>
      <c r="M19" s="532"/>
    </row>
    <row r="20" spans="1:13">
      <c r="A20" s="532"/>
      <c r="B20" s="532"/>
      <c r="C20" s="548"/>
      <c r="D20" s="548"/>
      <c r="E20" s="548"/>
      <c r="F20" s="548"/>
      <c r="G20" s="468" t="s">
        <v>578</v>
      </c>
      <c r="H20" s="549"/>
      <c r="I20" s="549"/>
      <c r="J20" s="549"/>
      <c r="K20" s="549"/>
      <c r="L20" s="549"/>
      <c r="M20" s="532"/>
    </row>
    <row r="21" spans="1:13" ht="72.5">
      <c r="A21" s="217" t="s">
        <v>342</v>
      </c>
      <c r="B21" s="218" t="s">
        <v>0</v>
      </c>
      <c r="C21" s="165" t="s">
        <v>552</v>
      </c>
      <c r="D21" s="165" t="s">
        <v>368</v>
      </c>
      <c r="E21" s="102" t="s">
        <v>163</v>
      </c>
      <c r="F21" s="102" t="s">
        <v>222</v>
      </c>
      <c r="G21" s="102" t="s">
        <v>626</v>
      </c>
      <c r="H21" s="550"/>
      <c r="I21" s="550"/>
      <c r="J21" s="550"/>
      <c r="K21" s="550"/>
      <c r="L21" s="550"/>
      <c r="M21" s="551"/>
    </row>
    <row r="22" spans="1:13">
      <c r="A22" s="149">
        <v>1</v>
      </c>
      <c r="B22" s="753" t="s">
        <v>182</v>
      </c>
      <c r="C22" s="219">
        <v>9849.0084999999981</v>
      </c>
      <c r="D22" s="219">
        <v>9677.0387200000005</v>
      </c>
      <c r="E22" s="220">
        <v>8061.5721100000001</v>
      </c>
      <c r="F22" s="220">
        <v>5188.6769599999998</v>
      </c>
      <c r="G22" s="49">
        <v>12549.933870000001</v>
      </c>
      <c r="H22" s="549"/>
      <c r="I22" s="549"/>
      <c r="J22" s="549"/>
      <c r="K22" s="549"/>
      <c r="L22" s="549"/>
      <c r="M22" s="532"/>
    </row>
    <row r="23" spans="1:13">
      <c r="A23" s="536"/>
      <c r="B23" s="536"/>
      <c r="C23" s="541"/>
      <c r="D23" s="541"/>
      <c r="E23" s="541"/>
      <c r="F23" s="541"/>
      <c r="G23" s="450"/>
      <c r="H23" s="450"/>
      <c r="I23" s="450"/>
      <c r="J23" s="450"/>
      <c r="K23" s="450"/>
      <c r="L23" s="450"/>
      <c r="M23" s="536"/>
    </row>
    <row r="24" spans="1:13" ht="15" customHeight="1">
      <c r="A24" s="886" t="s">
        <v>396</v>
      </c>
      <c r="B24" s="886"/>
      <c r="C24" s="886"/>
      <c r="D24" s="886"/>
      <c r="E24" s="886"/>
      <c r="F24" s="886"/>
      <c r="G24" s="886"/>
      <c r="H24" s="886"/>
      <c r="I24" s="886"/>
      <c r="J24" s="886"/>
      <c r="K24" s="886"/>
      <c r="L24" s="886"/>
      <c r="M24" s="536"/>
    </row>
  </sheetData>
  <mergeCells count="8">
    <mergeCell ref="A19:G19"/>
    <mergeCell ref="A24:L24"/>
    <mergeCell ref="A1:M1"/>
    <mergeCell ref="A3:A4"/>
    <mergeCell ref="B3:B4"/>
    <mergeCell ref="C3:F3"/>
    <mergeCell ref="G3:J3"/>
    <mergeCell ref="K3:M3"/>
  </mergeCells>
  <pageMargins left="0.70866141732283472" right="0.31496062992125984" top="0.74803149606299213" bottom="0.74803149606299213"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view="pageBreakPreview" topLeftCell="A83" zoomScale="80" zoomScaleSheetLayoutView="80" workbookViewId="0">
      <selection activeCell="A75" sqref="A75:G78"/>
    </sheetView>
  </sheetViews>
  <sheetFormatPr defaultColWidth="9.1796875" defaultRowHeight="14.5"/>
  <cols>
    <col min="1" max="1" width="9.1796875" style="536" customWidth="1"/>
    <col min="2" max="2" width="35.453125" style="536" customWidth="1"/>
    <col min="3" max="3" width="15.81640625" style="541" customWidth="1"/>
    <col min="4" max="4" width="16" style="541" customWidth="1"/>
    <col min="5" max="5" width="16.453125" style="541" customWidth="1"/>
    <col min="6" max="6" width="17" style="541" customWidth="1"/>
    <col min="7" max="7" width="16.26953125" style="450" customWidth="1"/>
    <col min="8" max="8" width="16" style="450" customWidth="1"/>
    <col min="9" max="9" width="15.81640625" style="450" customWidth="1"/>
    <col min="10" max="10" width="15.7265625" style="450" customWidth="1"/>
    <col min="11" max="11" width="16.1796875" style="450" customWidth="1"/>
    <col min="12" max="12" width="16.81640625" style="450" customWidth="1"/>
    <col min="13" max="13" width="18.26953125" style="536" customWidth="1"/>
    <col min="14" max="14" width="9.26953125" style="536" bestFit="1" customWidth="1"/>
    <col min="15" max="16384" width="9.1796875" style="536"/>
  </cols>
  <sheetData>
    <row r="1" spans="1:15">
      <c r="O1" s="449">
        <v>100000</v>
      </c>
    </row>
    <row r="2" spans="1:15">
      <c r="A2" s="790" t="s">
        <v>173</v>
      </c>
      <c r="B2" s="790"/>
      <c r="C2" s="790"/>
      <c r="D2" s="790"/>
      <c r="E2" s="790"/>
      <c r="F2" s="790"/>
      <c r="G2" s="790"/>
      <c r="H2" s="790"/>
      <c r="I2" s="790"/>
      <c r="J2" s="790"/>
      <c r="K2" s="790"/>
      <c r="L2" s="790"/>
      <c r="M2" s="790"/>
    </row>
    <row r="3" spans="1:15">
      <c r="A3" s="36"/>
      <c r="B3" s="36"/>
      <c r="C3" s="98"/>
      <c r="D3" s="99"/>
      <c r="E3" s="98"/>
      <c r="F3" s="99"/>
      <c r="G3" s="100"/>
      <c r="H3" s="100"/>
      <c r="I3" s="101"/>
      <c r="J3" s="100"/>
      <c r="K3" s="100"/>
      <c r="L3" s="100"/>
      <c r="M3" s="468" t="s">
        <v>578</v>
      </c>
    </row>
    <row r="4" spans="1:15" s="537" customFormat="1">
      <c r="A4" s="793" t="s">
        <v>341</v>
      </c>
      <c r="B4" s="795" t="s">
        <v>0</v>
      </c>
      <c r="C4" s="797" t="s">
        <v>166</v>
      </c>
      <c r="D4" s="798"/>
      <c r="E4" s="798"/>
      <c r="F4" s="799"/>
      <c r="G4" s="797" t="s">
        <v>152</v>
      </c>
      <c r="H4" s="798"/>
      <c r="I4" s="798"/>
      <c r="J4" s="799"/>
      <c r="K4" s="797" t="s">
        <v>165</v>
      </c>
      <c r="L4" s="798"/>
      <c r="M4" s="799"/>
    </row>
    <row r="5" spans="1:15" s="537" customFormat="1" ht="43.5">
      <c r="A5" s="794"/>
      <c r="B5" s="796"/>
      <c r="C5" s="102" t="str">
        <f>'BS, PL, SOE'!D5</f>
        <v>As At                 31st March, 2016</v>
      </c>
      <c r="D5" s="102" t="s">
        <v>163</v>
      </c>
      <c r="E5" s="102" t="s">
        <v>171</v>
      </c>
      <c r="F5" s="102" t="str">
        <f>'BS, PL, SOE'!C5</f>
        <v>As At                      31st March, 2017</v>
      </c>
      <c r="G5" s="102" t="str">
        <f>'BS, PL, SOE'!D5</f>
        <v>As At                 31st March, 2016</v>
      </c>
      <c r="H5" s="102" t="s">
        <v>156</v>
      </c>
      <c r="I5" s="102" t="s">
        <v>164</v>
      </c>
      <c r="J5" s="102" t="str">
        <f>'BS, PL, SOE'!C5</f>
        <v>As At                      31st March, 2017</v>
      </c>
      <c r="K5" s="102" t="str">
        <f>'BS, PL, SOE'!C5</f>
        <v>As At                      31st March, 2017</v>
      </c>
      <c r="L5" s="102" t="str">
        <f>'BS, PL, SOE'!D5</f>
        <v>As At                 31st March, 2016</v>
      </c>
      <c r="M5" s="102" t="s">
        <v>552</v>
      </c>
    </row>
    <row r="6" spans="1:15">
      <c r="A6" s="213">
        <v>1</v>
      </c>
      <c r="B6" s="478" t="s">
        <v>159</v>
      </c>
      <c r="C6" s="185">
        <v>409.14601529999993</v>
      </c>
      <c r="D6" s="185">
        <v>0.35794999999999999</v>
      </c>
      <c r="E6" s="185">
        <v>0</v>
      </c>
      <c r="F6" s="185">
        <f>C6+D6-E6</f>
        <v>409.50396529999995</v>
      </c>
      <c r="G6" s="185">
        <v>0</v>
      </c>
      <c r="H6" s="185">
        <v>0</v>
      </c>
      <c r="I6" s="185">
        <v>0</v>
      </c>
      <c r="J6" s="185">
        <f>G6+H6-I6</f>
        <v>0</v>
      </c>
      <c r="K6" s="185">
        <f>F6-J6</f>
        <v>409.50396529999995</v>
      </c>
      <c r="L6" s="185">
        <f>C6-G6</f>
        <v>409.14601529999993</v>
      </c>
      <c r="M6" s="538">
        <v>161.75722530000002</v>
      </c>
    </row>
    <row r="7" spans="1:15">
      <c r="A7" s="214">
        <v>2</v>
      </c>
      <c r="B7" s="478" t="s">
        <v>7</v>
      </c>
      <c r="C7" s="185">
        <v>1081.3071863</v>
      </c>
      <c r="D7" s="185">
        <v>213.7261</v>
      </c>
      <c r="E7" s="185">
        <v>0</v>
      </c>
      <c r="F7" s="185">
        <f t="shared" ref="F7:F17" si="0">C7+D7-E7</f>
        <v>1295.0332863000001</v>
      </c>
      <c r="G7" s="185">
        <v>285.25361559999999</v>
      </c>
      <c r="H7" s="185">
        <v>37.404104815166669</v>
      </c>
      <c r="I7" s="185">
        <v>0</v>
      </c>
      <c r="J7" s="185">
        <f t="shared" ref="J7:J17" si="1">G7+H7-I7</f>
        <v>322.65772041516664</v>
      </c>
      <c r="K7" s="185">
        <f t="shared" ref="K7:K16" si="2">F7-J7</f>
        <v>972.37556588483346</v>
      </c>
      <c r="L7" s="185">
        <f t="shared" ref="L7:L17" si="3">C7-G7</f>
        <v>796.05357070000002</v>
      </c>
      <c r="M7" s="185">
        <v>493.55265120000007</v>
      </c>
    </row>
    <row r="8" spans="1:15">
      <c r="A8" s="214">
        <v>3</v>
      </c>
      <c r="B8" s="478" t="s">
        <v>160</v>
      </c>
      <c r="C8" s="185">
        <v>15076.588502899996</v>
      </c>
      <c r="D8" s="185">
        <v>30.944690000000001</v>
      </c>
      <c r="E8" s="185">
        <v>0</v>
      </c>
      <c r="F8" s="185">
        <f t="shared" si="0"/>
        <v>15107.533192899997</v>
      </c>
      <c r="G8" s="185">
        <v>3027.6290137000001</v>
      </c>
      <c r="H8" s="185">
        <v>769.96861083200008</v>
      </c>
      <c r="I8" s="185">
        <v>0</v>
      </c>
      <c r="J8" s="185">
        <f t="shared" si="1"/>
        <v>3797.5976245320003</v>
      </c>
      <c r="K8" s="185">
        <f t="shared" si="2"/>
        <v>11309.935568367997</v>
      </c>
      <c r="L8" s="185">
        <f t="shared" si="3"/>
        <v>12048.959489199997</v>
      </c>
      <c r="M8" s="185">
        <v>11259.291590399996</v>
      </c>
    </row>
    <row r="9" spans="1:15">
      <c r="A9" s="214">
        <v>4</v>
      </c>
      <c r="B9" s="478" t="s">
        <v>157</v>
      </c>
      <c r="C9" s="185">
        <v>85.251551500000005</v>
      </c>
      <c r="D9" s="185">
        <v>1.3495200000000001</v>
      </c>
      <c r="E9" s="185">
        <v>0</v>
      </c>
      <c r="F9" s="185">
        <f t="shared" si="0"/>
        <v>86.601071500000003</v>
      </c>
      <c r="G9" s="185">
        <v>16.720668100000001</v>
      </c>
      <c r="H9" s="185">
        <v>5.214499784</v>
      </c>
      <c r="I9" s="185">
        <v>0</v>
      </c>
      <c r="J9" s="185">
        <f t="shared" si="1"/>
        <v>21.935167884000002</v>
      </c>
      <c r="K9" s="185">
        <f t="shared" si="2"/>
        <v>64.665903616000008</v>
      </c>
      <c r="L9" s="185">
        <f t="shared" si="3"/>
        <v>68.530883400000008</v>
      </c>
      <c r="M9" s="185">
        <v>39.321432499999993</v>
      </c>
    </row>
    <row r="10" spans="1:15">
      <c r="A10" s="214">
        <v>5</v>
      </c>
      <c r="B10" s="478" t="s">
        <v>10</v>
      </c>
      <c r="C10" s="185">
        <v>3.3585767</v>
      </c>
      <c r="D10" s="185">
        <v>0</v>
      </c>
      <c r="E10" s="185">
        <v>0</v>
      </c>
      <c r="F10" s="185">
        <f t="shared" si="0"/>
        <v>3.3585767</v>
      </c>
      <c r="G10" s="185">
        <v>3.0227192000000001</v>
      </c>
      <c r="H10" s="185">
        <v>0</v>
      </c>
      <c r="I10" s="185">
        <v>0</v>
      </c>
      <c r="J10" s="185">
        <f t="shared" si="1"/>
        <v>3.0227192000000001</v>
      </c>
      <c r="K10" s="185">
        <f t="shared" si="2"/>
        <v>0.33585749999999992</v>
      </c>
      <c r="L10" s="185">
        <f t="shared" si="3"/>
        <v>0.33585749999999992</v>
      </c>
      <c r="M10" s="185">
        <v>0.33585749999999998</v>
      </c>
    </row>
    <row r="11" spans="1:15">
      <c r="A11" s="214">
        <v>6</v>
      </c>
      <c r="B11" s="478" t="s">
        <v>161</v>
      </c>
      <c r="C11" s="185">
        <v>35.677823699999998</v>
      </c>
      <c r="D11" s="185">
        <v>0.54810999999999999</v>
      </c>
      <c r="E11" s="185">
        <v>0</v>
      </c>
      <c r="F11" s="185">
        <f t="shared" si="0"/>
        <v>36.225933699999999</v>
      </c>
      <c r="G11" s="185">
        <v>16.4563086</v>
      </c>
      <c r="H11" s="185">
        <v>2.12647637825</v>
      </c>
      <c r="I11" s="185">
        <v>0</v>
      </c>
      <c r="J11" s="185">
        <f t="shared" si="1"/>
        <v>18.58278497825</v>
      </c>
      <c r="K11" s="185">
        <f t="shared" si="2"/>
        <v>17.643148721749998</v>
      </c>
      <c r="L11" s="185">
        <f t="shared" si="3"/>
        <v>19.221515099999998</v>
      </c>
      <c r="M11" s="185">
        <v>18.093415400000001</v>
      </c>
    </row>
    <row r="12" spans="1:15">
      <c r="A12" s="214">
        <v>7</v>
      </c>
      <c r="B12" s="478" t="s">
        <v>162</v>
      </c>
      <c r="C12" s="185">
        <v>0</v>
      </c>
      <c r="D12" s="185">
        <v>0</v>
      </c>
      <c r="E12" s="185">
        <v>0</v>
      </c>
      <c r="F12" s="185">
        <f t="shared" si="0"/>
        <v>0</v>
      </c>
      <c r="G12" s="185">
        <v>0</v>
      </c>
      <c r="H12" s="185">
        <v>0</v>
      </c>
      <c r="I12" s="185">
        <v>0</v>
      </c>
      <c r="J12" s="185">
        <f t="shared" si="1"/>
        <v>0</v>
      </c>
      <c r="K12" s="185">
        <f t="shared" si="2"/>
        <v>0</v>
      </c>
      <c r="L12" s="185">
        <f t="shared" si="3"/>
        <v>0</v>
      </c>
      <c r="M12" s="185">
        <v>0</v>
      </c>
    </row>
    <row r="13" spans="1:15">
      <c r="A13" s="214">
        <v>8</v>
      </c>
      <c r="B13" s="478" t="s">
        <v>167</v>
      </c>
      <c r="C13" s="185">
        <v>0</v>
      </c>
      <c r="D13" s="185">
        <v>0</v>
      </c>
      <c r="E13" s="185">
        <v>0</v>
      </c>
      <c r="F13" s="185"/>
      <c r="G13" s="185">
        <v>0</v>
      </c>
      <c r="H13" s="185">
        <v>0</v>
      </c>
      <c r="I13" s="185">
        <v>0</v>
      </c>
      <c r="J13" s="185"/>
      <c r="K13" s="185"/>
      <c r="L13" s="185"/>
      <c r="M13" s="185">
        <v>0</v>
      </c>
    </row>
    <row r="14" spans="1:15">
      <c r="A14" s="214" t="s">
        <v>168</v>
      </c>
      <c r="B14" s="539" t="s">
        <v>8</v>
      </c>
      <c r="C14" s="185">
        <v>8.9480400000000007</v>
      </c>
      <c r="D14" s="185">
        <v>0</v>
      </c>
      <c r="E14" s="185">
        <v>0</v>
      </c>
      <c r="F14" s="185">
        <f t="shared" si="0"/>
        <v>8.9480400000000007</v>
      </c>
      <c r="G14" s="185">
        <v>0.19685689999999997</v>
      </c>
      <c r="H14" s="185">
        <v>0.4724564</v>
      </c>
      <c r="I14" s="185">
        <v>0</v>
      </c>
      <c r="J14" s="185">
        <f t="shared" si="1"/>
        <v>0.6693133</v>
      </c>
      <c r="K14" s="185">
        <f t="shared" si="2"/>
        <v>8.2787267</v>
      </c>
      <c r="L14" s="185">
        <f t="shared" si="3"/>
        <v>8.7511831000000004</v>
      </c>
      <c r="M14" s="185">
        <v>0</v>
      </c>
    </row>
    <row r="15" spans="1:15">
      <c r="A15" s="214" t="s">
        <v>169</v>
      </c>
      <c r="B15" s="539" t="s">
        <v>9</v>
      </c>
      <c r="C15" s="185">
        <v>929.22777240000005</v>
      </c>
      <c r="D15" s="185">
        <v>120.25966</v>
      </c>
      <c r="E15" s="185">
        <v>0</v>
      </c>
      <c r="F15" s="185">
        <f t="shared" si="0"/>
        <v>1049.4874324</v>
      </c>
      <c r="G15" s="185">
        <v>110.14950589999999</v>
      </c>
      <c r="H15" s="185">
        <v>32.750661907666668</v>
      </c>
      <c r="I15" s="185">
        <v>0</v>
      </c>
      <c r="J15" s="185">
        <f t="shared" si="1"/>
        <v>142.90016780766666</v>
      </c>
      <c r="K15" s="185">
        <f t="shared" si="2"/>
        <v>906.58726459233333</v>
      </c>
      <c r="L15" s="185">
        <f t="shared" si="3"/>
        <v>819.07826650000004</v>
      </c>
      <c r="M15" s="185">
        <v>475.12182370000005</v>
      </c>
    </row>
    <row r="16" spans="1:15">
      <c r="A16" s="214" t="s">
        <v>170</v>
      </c>
      <c r="B16" s="539" t="s">
        <v>137</v>
      </c>
      <c r="C16" s="185">
        <v>24665.117953099998</v>
      </c>
      <c r="D16" s="185">
        <v>67.625860000000003</v>
      </c>
      <c r="E16" s="185">
        <v>0</v>
      </c>
      <c r="F16" s="185">
        <f t="shared" si="0"/>
        <v>24732.743813099998</v>
      </c>
      <c r="G16" s="185">
        <v>7309.4191749000001</v>
      </c>
      <c r="H16" s="185">
        <v>1239.7357319440002</v>
      </c>
      <c r="I16" s="185">
        <v>0</v>
      </c>
      <c r="J16" s="185">
        <f t="shared" si="1"/>
        <v>8549.1549068439999</v>
      </c>
      <c r="K16" s="185">
        <f t="shared" si="2"/>
        <v>16183.588906255998</v>
      </c>
      <c r="L16" s="185">
        <f t="shared" si="3"/>
        <v>17355.6987782</v>
      </c>
      <c r="M16" s="185">
        <v>15249.597039499999</v>
      </c>
    </row>
    <row r="17" spans="1:14">
      <c r="A17" s="214">
        <v>9</v>
      </c>
      <c r="B17" s="474" t="s">
        <v>281</v>
      </c>
      <c r="C17" s="185">
        <v>0</v>
      </c>
      <c r="D17" s="185">
        <v>0</v>
      </c>
      <c r="E17" s="185">
        <v>0</v>
      </c>
      <c r="F17" s="185">
        <f t="shared" si="0"/>
        <v>0</v>
      </c>
      <c r="G17" s="185">
        <v>0</v>
      </c>
      <c r="H17" s="185">
        <v>0</v>
      </c>
      <c r="I17" s="185">
        <v>0</v>
      </c>
      <c r="J17" s="185">
        <f t="shared" si="1"/>
        <v>0</v>
      </c>
      <c r="K17" s="185">
        <f t="shared" ref="K17" si="4">F17-J17</f>
        <v>0</v>
      </c>
      <c r="L17" s="185">
        <f t="shared" si="3"/>
        <v>0</v>
      </c>
      <c r="M17" s="185">
        <v>0</v>
      </c>
    </row>
    <row r="18" spans="1:14" s="150" customFormat="1">
      <c r="A18" s="215"/>
      <c r="B18" s="215" t="s">
        <v>1</v>
      </c>
      <c r="C18" s="49">
        <f>SUM(C6:C17)</f>
        <v>42294.623421899996</v>
      </c>
      <c r="D18" s="225">
        <f t="shared" ref="D18:M18" si="5">SUM(D6:D17)</f>
        <v>434.81189000000001</v>
      </c>
      <c r="E18" s="225">
        <f t="shared" si="5"/>
        <v>0</v>
      </c>
      <c r="F18" s="225">
        <f t="shared" si="5"/>
        <v>42729.435311900001</v>
      </c>
      <c r="G18" s="226">
        <f t="shared" si="5"/>
        <v>10768.8478629</v>
      </c>
      <c r="H18" s="226">
        <f>SUM(H6:H17)</f>
        <v>2087.6725420610837</v>
      </c>
      <c r="I18" s="226">
        <f t="shared" si="5"/>
        <v>0</v>
      </c>
      <c r="J18" s="226">
        <f>SUM(J6:J17)</f>
        <v>12856.520404961084</v>
      </c>
      <c r="K18" s="226">
        <f>SUM(K6:K17)</f>
        <v>29872.914906938913</v>
      </c>
      <c r="L18" s="226">
        <f t="shared" si="5"/>
        <v>31525.775558999998</v>
      </c>
      <c r="M18" s="226">
        <f t="shared" si="5"/>
        <v>27697.071035499997</v>
      </c>
    </row>
    <row r="20" spans="1:14">
      <c r="A20" s="532" t="s">
        <v>172</v>
      </c>
      <c r="C20" s="541">
        <f>C18-C34</f>
        <v>-4229420047.5665784</v>
      </c>
      <c r="D20" s="541">
        <f t="shared" ref="D20:J20" si="6">D18-D34</f>
        <v>-43480754.188110001</v>
      </c>
      <c r="E20" s="541">
        <f t="shared" si="6"/>
        <v>0</v>
      </c>
      <c r="F20" s="541">
        <f t="shared" si="6"/>
        <v>-4272900801.7546878</v>
      </c>
      <c r="G20" s="541">
        <f t="shared" si="6"/>
        <v>-1076874017.442137</v>
      </c>
      <c r="H20" s="541">
        <f t="shared" si="6"/>
        <v>-208765166.54356629</v>
      </c>
      <c r="I20" s="541">
        <f t="shared" si="6"/>
        <v>0</v>
      </c>
      <c r="J20" s="541">
        <f t="shared" si="6"/>
        <v>-1285639183.9857032</v>
      </c>
      <c r="K20" s="541">
        <f>K18-L34</f>
        <v>-2987261617.7689843</v>
      </c>
      <c r="L20" s="541">
        <f>L18-K34</f>
        <v>-3152546030.1244407</v>
      </c>
    </row>
    <row r="21" spans="1:14" hidden="1">
      <c r="F21" s="542"/>
      <c r="G21" s="477"/>
      <c r="H21" s="477"/>
      <c r="I21" s="477"/>
      <c r="J21" s="477"/>
    </row>
    <row r="22" spans="1:14" hidden="1">
      <c r="A22" s="543" t="s">
        <v>108</v>
      </c>
      <c r="B22" s="543"/>
      <c r="C22" s="544"/>
      <c r="D22" s="544"/>
      <c r="E22" s="544"/>
      <c r="F22" s="544"/>
      <c r="G22" s="545"/>
      <c r="H22" s="545"/>
      <c r="I22" s="545"/>
      <c r="J22" s="545"/>
      <c r="K22" s="545"/>
      <c r="L22" s="545"/>
    </row>
    <row r="23" spans="1:14" hidden="1">
      <c r="A23" s="543" t="s">
        <v>150</v>
      </c>
      <c r="B23" s="543" t="s">
        <v>174</v>
      </c>
      <c r="C23" s="544" t="s">
        <v>151</v>
      </c>
      <c r="D23" s="544"/>
      <c r="E23" s="544"/>
      <c r="F23" s="544"/>
      <c r="G23" s="545" t="s">
        <v>152</v>
      </c>
      <c r="H23" s="545"/>
      <c r="I23" s="545"/>
      <c r="J23" s="545"/>
      <c r="K23" s="545" t="s">
        <v>153</v>
      </c>
      <c r="L23" s="545"/>
    </row>
    <row r="24" spans="1:14" hidden="1">
      <c r="A24" s="543"/>
      <c r="B24" s="543"/>
      <c r="C24" s="544" t="s">
        <v>155</v>
      </c>
      <c r="D24" s="544" t="s">
        <v>175</v>
      </c>
      <c r="E24" s="544" t="s">
        <v>154</v>
      </c>
      <c r="F24" s="544" t="s">
        <v>176</v>
      </c>
      <c r="G24" s="545" t="s">
        <v>155</v>
      </c>
      <c r="H24" s="545" t="s">
        <v>177</v>
      </c>
      <c r="I24" s="545" t="s">
        <v>178</v>
      </c>
      <c r="J24" s="545" t="s">
        <v>176</v>
      </c>
      <c r="K24" s="545" t="s">
        <v>155</v>
      </c>
      <c r="L24" s="545" t="s">
        <v>176</v>
      </c>
    </row>
    <row r="25" spans="1:14" hidden="1">
      <c r="A25" s="543" t="s">
        <v>179</v>
      </c>
      <c r="B25" s="543">
        <v>10.1</v>
      </c>
      <c r="C25" s="544">
        <v>40914601.529999994</v>
      </c>
      <c r="D25" s="544">
        <v>35795</v>
      </c>
      <c r="E25" s="544">
        <v>0</v>
      </c>
      <c r="F25" s="544">
        <f>C25+D25-E25</f>
        <v>40950396.529999994</v>
      </c>
      <c r="G25" s="545"/>
      <c r="H25" s="545">
        <v>0</v>
      </c>
      <c r="I25" s="545"/>
      <c r="J25" s="544">
        <f>G25+H25-I25</f>
        <v>0</v>
      </c>
      <c r="K25" s="545">
        <f>C25-G25</f>
        <v>40914601.529999994</v>
      </c>
      <c r="L25" s="545">
        <f>F25-J25</f>
        <v>40950396.529999994</v>
      </c>
      <c r="N25" s="450">
        <f>K6-L25</f>
        <v>-40949987.02603469</v>
      </c>
    </row>
    <row r="26" spans="1:14" hidden="1">
      <c r="A26" s="543" t="s">
        <v>7</v>
      </c>
      <c r="B26" s="543">
        <v>10.199999999999999</v>
      </c>
      <c r="C26" s="544">
        <v>108130718.63000001</v>
      </c>
      <c r="D26" s="544">
        <v>21372610</v>
      </c>
      <c r="E26" s="544">
        <v>0</v>
      </c>
      <c r="F26" s="544">
        <f t="shared" ref="F26:F33" si="7">C26+D26-E26</f>
        <v>129503328.63000001</v>
      </c>
      <c r="G26" s="545">
        <v>28525361.559999999</v>
      </c>
      <c r="H26" s="545">
        <v>3740410.4815166667</v>
      </c>
      <c r="I26" s="545"/>
      <c r="J26" s="544">
        <f t="shared" ref="J26:J33" si="8">G26+H26-I26</f>
        <v>32265772.041516665</v>
      </c>
      <c r="K26" s="545">
        <f t="shared" ref="K26:K33" si="9">C26-G26</f>
        <v>79605357.070000008</v>
      </c>
      <c r="L26" s="545">
        <f t="shared" ref="L26:L33" si="10">F26-J26</f>
        <v>97237556.588483348</v>
      </c>
      <c r="N26" s="450">
        <f>K7-L26</f>
        <v>-97236584.212917462</v>
      </c>
    </row>
    <row r="27" spans="1:14" hidden="1">
      <c r="A27" s="543" t="s">
        <v>8</v>
      </c>
      <c r="B27" s="543">
        <v>10.3</v>
      </c>
      <c r="C27" s="544">
        <v>894804</v>
      </c>
      <c r="D27" s="544">
        <v>0</v>
      </c>
      <c r="E27" s="544">
        <v>0</v>
      </c>
      <c r="F27" s="544">
        <f t="shared" si="7"/>
        <v>894804</v>
      </c>
      <c r="G27" s="545">
        <v>19685.689999999999</v>
      </c>
      <c r="H27" s="545">
        <v>47245.65</v>
      </c>
      <c r="I27" s="545"/>
      <c r="J27" s="544">
        <f t="shared" si="8"/>
        <v>66931.34</v>
      </c>
      <c r="K27" s="545">
        <f t="shared" si="9"/>
        <v>875118.31</v>
      </c>
      <c r="L27" s="545">
        <f t="shared" si="10"/>
        <v>827872.66</v>
      </c>
      <c r="N27" s="450">
        <f>K14-L27</f>
        <v>-827864.38127330004</v>
      </c>
    </row>
    <row r="28" spans="1:14" hidden="1">
      <c r="A28" s="543" t="s">
        <v>9</v>
      </c>
      <c r="B28" s="543">
        <v>10.4</v>
      </c>
      <c r="C28" s="544">
        <v>92922777.24000001</v>
      </c>
      <c r="D28" s="544">
        <v>12025966</v>
      </c>
      <c r="E28" s="544">
        <v>0</v>
      </c>
      <c r="F28" s="544">
        <f t="shared" si="7"/>
        <v>104948743.24000001</v>
      </c>
      <c r="G28" s="545">
        <v>11014950.59</v>
      </c>
      <c r="H28" s="545">
        <v>3275066.1907666666</v>
      </c>
      <c r="I28" s="545"/>
      <c r="J28" s="544">
        <f t="shared" si="8"/>
        <v>14290016.780766666</v>
      </c>
      <c r="K28" s="545">
        <f t="shared" si="9"/>
        <v>81907826.650000006</v>
      </c>
      <c r="L28" s="545">
        <f t="shared" si="10"/>
        <v>90658726.459233344</v>
      </c>
      <c r="N28" s="450">
        <f>L28-K15</f>
        <v>90657819.871968746</v>
      </c>
    </row>
    <row r="29" spans="1:14" hidden="1">
      <c r="A29" s="543" t="s">
        <v>11</v>
      </c>
      <c r="B29" s="543">
        <v>10.5</v>
      </c>
      <c r="C29" s="544">
        <v>1507658850.2899997</v>
      </c>
      <c r="D29" s="544">
        <v>3094469</v>
      </c>
      <c r="E29" s="544">
        <v>0</v>
      </c>
      <c r="F29" s="544">
        <f t="shared" si="7"/>
        <v>1510753319.2899997</v>
      </c>
      <c r="G29" s="545">
        <v>302762901.37</v>
      </c>
      <c r="H29" s="545">
        <v>76996861.083200008</v>
      </c>
      <c r="I29" s="545"/>
      <c r="J29" s="544">
        <f t="shared" si="8"/>
        <v>379759762.45319998</v>
      </c>
      <c r="K29" s="545">
        <f t="shared" si="9"/>
        <v>1204895948.9199996</v>
      </c>
      <c r="L29" s="545">
        <f t="shared" si="10"/>
        <v>1130993556.8367996</v>
      </c>
      <c r="N29" s="450">
        <f>L29-K8</f>
        <v>1130982246.9012313</v>
      </c>
    </row>
    <row r="30" spans="1:14" hidden="1">
      <c r="A30" s="543" t="s">
        <v>180</v>
      </c>
      <c r="B30" s="543">
        <v>10.6</v>
      </c>
      <c r="C30" s="544">
        <v>2466511795.3099999</v>
      </c>
      <c r="D30" s="544">
        <v>6762586</v>
      </c>
      <c r="E30" s="544">
        <v>0</v>
      </c>
      <c r="F30" s="544">
        <f t="shared" si="7"/>
        <v>2473274381.3099999</v>
      </c>
      <c r="G30" s="545">
        <v>730941917.49000001</v>
      </c>
      <c r="H30" s="545">
        <v>123973573.19440001</v>
      </c>
      <c r="I30" s="545"/>
      <c r="J30" s="544">
        <f t="shared" si="8"/>
        <v>854915490.68440008</v>
      </c>
      <c r="K30" s="545">
        <f t="shared" si="9"/>
        <v>1735569877.8199999</v>
      </c>
      <c r="L30" s="545">
        <f t="shared" si="10"/>
        <v>1618358890.6255999</v>
      </c>
      <c r="N30" s="450">
        <f>L30-K16</f>
        <v>1618342707.0366936</v>
      </c>
    </row>
    <row r="31" spans="1:14" hidden="1">
      <c r="A31" s="543" t="s">
        <v>10</v>
      </c>
      <c r="B31" s="543">
        <v>10.7</v>
      </c>
      <c r="C31" s="544">
        <v>335857.67</v>
      </c>
      <c r="D31" s="544">
        <v>0</v>
      </c>
      <c r="E31" s="544">
        <v>0</v>
      </c>
      <c r="F31" s="544">
        <f t="shared" si="7"/>
        <v>335857.67</v>
      </c>
      <c r="G31" s="545">
        <v>302271.92</v>
      </c>
      <c r="H31" s="545">
        <v>0</v>
      </c>
      <c r="I31" s="545"/>
      <c r="J31" s="544">
        <f t="shared" si="8"/>
        <v>302271.92</v>
      </c>
      <c r="K31" s="545">
        <f t="shared" si="9"/>
        <v>33585.75</v>
      </c>
      <c r="L31" s="545">
        <f t="shared" si="10"/>
        <v>33585.75</v>
      </c>
      <c r="N31" s="450">
        <f>L31-K10</f>
        <v>33585.414142499998</v>
      </c>
    </row>
    <row r="32" spans="1:14" hidden="1">
      <c r="A32" s="543" t="s">
        <v>181</v>
      </c>
      <c r="B32" s="543">
        <v>10.8</v>
      </c>
      <c r="C32" s="544">
        <v>8525155.1500000004</v>
      </c>
      <c r="D32" s="544">
        <v>134952</v>
      </c>
      <c r="E32" s="544">
        <v>0</v>
      </c>
      <c r="F32" s="544">
        <f t="shared" si="7"/>
        <v>8660107.1500000004</v>
      </c>
      <c r="G32" s="545">
        <v>1672066.81</v>
      </c>
      <c r="H32" s="545">
        <v>521449.97839999996</v>
      </c>
      <c r="I32" s="545"/>
      <c r="J32" s="544">
        <f t="shared" si="8"/>
        <v>2193516.7884</v>
      </c>
      <c r="K32" s="545">
        <f t="shared" si="9"/>
        <v>6853088.3399999999</v>
      </c>
      <c r="L32" s="545">
        <f t="shared" si="10"/>
        <v>6466590.3616000004</v>
      </c>
      <c r="N32" s="450">
        <f>L32-K9</f>
        <v>6466525.6956963846</v>
      </c>
    </row>
    <row r="33" spans="1:14" hidden="1">
      <c r="A33" s="543" t="s">
        <v>5</v>
      </c>
      <c r="B33" s="543">
        <v>10.9</v>
      </c>
      <c r="C33" s="544">
        <v>3567782.37</v>
      </c>
      <c r="D33" s="544">
        <v>54811</v>
      </c>
      <c r="E33" s="544">
        <v>0</v>
      </c>
      <c r="F33" s="544">
        <f t="shared" si="7"/>
        <v>3622593.37</v>
      </c>
      <c r="G33" s="545">
        <v>1645630.86</v>
      </c>
      <c r="H33" s="545">
        <v>212647.63782499998</v>
      </c>
      <c r="I33" s="545"/>
      <c r="J33" s="544">
        <f t="shared" si="8"/>
        <v>1858278.497825</v>
      </c>
      <c r="K33" s="545">
        <f t="shared" si="9"/>
        <v>1922151.51</v>
      </c>
      <c r="L33" s="545">
        <f t="shared" si="10"/>
        <v>1764314.8721750001</v>
      </c>
      <c r="N33" s="450">
        <f>L33-K11</f>
        <v>1764297.2290262785</v>
      </c>
    </row>
    <row r="34" spans="1:14" s="150" customFormat="1" hidden="1">
      <c r="A34" s="151" t="s">
        <v>158</v>
      </c>
      <c r="B34" s="151"/>
      <c r="C34" s="546">
        <f>SUM(C25:C33)</f>
        <v>4229462342.1900001</v>
      </c>
      <c r="D34" s="546">
        <f t="shared" ref="D34:L34" si="11">SUM(D25:D33)</f>
        <v>43481189</v>
      </c>
      <c r="E34" s="546">
        <f t="shared" si="11"/>
        <v>0</v>
      </c>
      <c r="F34" s="546">
        <f t="shared" si="11"/>
        <v>4272943531.1899996</v>
      </c>
      <c r="G34" s="546">
        <f t="shared" si="11"/>
        <v>1076884786.29</v>
      </c>
      <c r="H34" s="546">
        <f t="shared" si="11"/>
        <v>208767254.21610835</v>
      </c>
      <c r="I34" s="546">
        <f t="shared" si="11"/>
        <v>0</v>
      </c>
      <c r="J34" s="546">
        <f t="shared" si="11"/>
        <v>1285652040.5061083</v>
      </c>
      <c r="K34" s="546">
        <f t="shared" si="11"/>
        <v>3152577555.8999996</v>
      </c>
      <c r="L34" s="546">
        <f t="shared" si="11"/>
        <v>2987291490.6838913</v>
      </c>
    </row>
    <row r="35" spans="1:14" hidden="1">
      <c r="A35" s="543"/>
      <c r="B35" s="543"/>
      <c r="C35" s="544"/>
      <c r="D35" s="544"/>
      <c r="E35" s="544"/>
      <c r="F35" s="544"/>
      <c r="G35" s="545"/>
      <c r="H35" s="545"/>
      <c r="I35" s="545"/>
      <c r="J35" s="545"/>
      <c r="K35" s="545"/>
      <c r="L35" s="545"/>
    </row>
    <row r="36" spans="1:14" hidden="1"/>
    <row r="38" spans="1:14" s="532" customFormat="1">
      <c r="A38" s="791" t="s">
        <v>196</v>
      </c>
      <c r="B38" s="791"/>
      <c r="C38" s="791"/>
      <c r="D38" s="791"/>
      <c r="E38" s="791"/>
      <c r="F38" s="791"/>
      <c r="G38" s="791"/>
      <c r="H38" s="547"/>
      <c r="I38" s="547"/>
      <c r="J38" s="547"/>
      <c r="K38" s="547"/>
      <c r="L38" s="547"/>
    </row>
    <row r="39" spans="1:14" s="532" customFormat="1">
      <c r="C39" s="548"/>
      <c r="D39" s="548"/>
      <c r="E39" s="548"/>
      <c r="F39" s="548"/>
      <c r="G39" s="468" t="s">
        <v>578</v>
      </c>
      <c r="H39" s="549"/>
      <c r="I39" s="549"/>
      <c r="J39" s="549"/>
      <c r="K39" s="549"/>
      <c r="L39" s="549"/>
    </row>
    <row r="40" spans="1:14" s="551" customFormat="1" ht="72.5">
      <c r="A40" s="217" t="s">
        <v>342</v>
      </c>
      <c r="B40" s="218" t="s">
        <v>0</v>
      </c>
      <c r="C40" s="165" t="str">
        <f>M5</f>
        <v>As At   31st   March, 2015</v>
      </c>
      <c r="D40" s="165" t="str">
        <f>C5</f>
        <v>As At                 31st March, 2016</v>
      </c>
      <c r="E40" s="102" t="s">
        <v>163</v>
      </c>
      <c r="F40" s="102" t="s">
        <v>222</v>
      </c>
      <c r="G40" s="102" t="str">
        <f>F5</f>
        <v>As At                      31st March, 2017</v>
      </c>
      <c r="H40" s="550"/>
      <c r="I40" s="550"/>
      <c r="J40" s="550"/>
      <c r="K40" s="550"/>
      <c r="L40" s="550"/>
    </row>
    <row r="41" spans="1:14" s="532" customFormat="1" ht="18.75" customHeight="1">
      <c r="A41" s="149">
        <v>1</v>
      </c>
      <c r="B41" s="552" t="s">
        <v>182</v>
      </c>
      <c r="C41" s="219">
        <v>9849.0084999999981</v>
      </c>
      <c r="D41" s="219">
        <v>9677.0387200000005</v>
      </c>
      <c r="E41" s="220">
        <v>8061.5721100000001</v>
      </c>
      <c r="F41" s="220">
        <v>5188.6769599999998</v>
      </c>
      <c r="G41" s="49">
        <v>12549.933870000001</v>
      </c>
      <c r="H41" s="549">
        <f>1278101496.83-23108109.83-G41*100000</f>
        <v>0</v>
      </c>
      <c r="I41" s="549"/>
      <c r="J41" s="549"/>
      <c r="K41" s="549"/>
      <c r="L41" s="549"/>
    </row>
    <row r="43" spans="1:14" ht="30.75" customHeight="1">
      <c r="A43" s="792" t="s">
        <v>396</v>
      </c>
      <c r="B43" s="792"/>
      <c r="C43" s="792"/>
      <c r="D43" s="792"/>
      <c r="E43" s="792"/>
      <c r="F43" s="792"/>
      <c r="G43" s="792"/>
    </row>
    <row r="45" spans="1:14" ht="15" hidden="1" customHeight="1">
      <c r="D45" s="541" t="s">
        <v>184</v>
      </c>
    </row>
    <row r="46" spans="1:14" ht="15" hidden="1" customHeight="1">
      <c r="A46" s="536" t="s">
        <v>185</v>
      </c>
    </row>
    <row r="47" spans="1:14" ht="15" hidden="1" customHeight="1"/>
    <row r="48" spans="1:14" hidden="1">
      <c r="A48" s="536" t="s">
        <v>186</v>
      </c>
    </row>
    <row r="49" spans="1:12" hidden="1">
      <c r="D49" s="541" t="s">
        <v>187</v>
      </c>
    </row>
    <row r="50" spans="1:12" hidden="1">
      <c r="D50" s="541" t="s">
        <v>108</v>
      </c>
    </row>
    <row r="51" spans="1:12" hidden="1">
      <c r="A51" s="536" t="s">
        <v>188</v>
      </c>
      <c r="B51" s="536" t="s">
        <v>189</v>
      </c>
      <c r="D51" s="541" t="s">
        <v>190</v>
      </c>
    </row>
    <row r="52" spans="1:12" hidden="1">
      <c r="A52" s="536">
        <v>1</v>
      </c>
      <c r="B52" s="536">
        <v>2</v>
      </c>
      <c r="D52" s="541">
        <v>3</v>
      </c>
    </row>
    <row r="53" spans="1:12" hidden="1">
      <c r="A53" s="536">
        <v>1</v>
      </c>
      <c r="B53" s="536" t="s">
        <v>191</v>
      </c>
      <c r="D53" s="541">
        <v>5374289699.1000004</v>
      </c>
    </row>
    <row r="54" spans="1:12" hidden="1">
      <c r="A54" s="536">
        <v>2</v>
      </c>
      <c r="B54" s="536" t="s">
        <v>192</v>
      </c>
      <c r="C54" s="541" t="s">
        <v>193</v>
      </c>
      <c r="D54" s="541">
        <v>406127679.58999997</v>
      </c>
    </row>
    <row r="55" spans="1:12" hidden="1">
      <c r="A55" s="536">
        <v>3</v>
      </c>
      <c r="B55" s="536" t="s">
        <v>1</v>
      </c>
      <c r="D55" s="541">
        <v>5780417378.6900005</v>
      </c>
    </row>
    <row r="56" spans="1:12" hidden="1">
      <c r="A56" s="536">
        <v>4</v>
      </c>
      <c r="B56" s="536" t="s">
        <v>194</v>
      </c>
      <c r="D56" s="541">
        <v>48049779.200000003</v>
      </c>
    </row>
    <row r="57" spans="1:12" hidden="1">
      <c r="A57" s="536">
        <v>5</v>
      </c>
      <c r="B57" s="536" t="s">
        <v>195</v>
      </c>
      <c r="D57" s="541">
        <v>5732367599.4900007</v>
      </c>
    </row>
    <row r="58" spans="1:12" hidden="1"/>
    <row r="59" spans="1:12">
      <c r="A59" s="791" t="s">
        <v>349</v>
      </c>
      <c r="B59" s="791"/>
      <c r="C59" s="791"/>
      <c r="D59" s="791"/>
      <c r="E59" s="791"/>
      <c r="F59" s="791"/>
      <c r="G59" s="791"/>
    </row>
    <row r="60" spans="1:12">
      <c r="G60" s="468" t="s">
        <v>578</v>
      </c>
    </row>
    <row r="61" spans="1:12" s="465" customFormat="1" ht="42.75" customHeight="1">
      <c r="A61" s="217" t="s">
        <v>342</v>
      </c>
      <c r="B61" s="221" t="s">
        <v>0</v>
      </c>
      <c r="C61" s="222" t="str">
        <f>C40</f>
        <v>As At   31st   March, 2015</v>
      </c>
      <c r="D61" s="222" t="str">
        <f>C5</f>
        <v>As At                 31st March, 2016</v>
      </c>
      <c r="E61" s="222" t="s">
        <v>163</v>
      </c>
      <c r="F61" s="222" t="s">
        <v>264</v>
      </c>
      <c r="G61" s="222" t="str">
        <f>F5</f>
        <v>As At                      31st March, 2017</v>
      </c>
      <c r="H61" s="467"/>
      <c r="I61" s="467"/>
      <c r="J61" s="467"/>
      <c r="K61" s="467"/>
      <c r="L61" s="467"/>
    </row>
    <row r="62" spans="1:12" s="465" customFormat="1" ht="16.5" customHeight="1">
      <c r="A62" s="482">
        <v>1</v>
      </c>
      <c r="B62" s="521" t="s">
        <v>13</v>
      </c>
      <c r="C62" s="553">
        <v>46.204999999999998</v>
      </c>
      <c r="D62" s="553">
        <v>46.204999999999998</v>
      </c>
      <c r="E62" s="553">
        <v>0</v>
      </c>
      <c r="F62" s="553">
        <v>46.204999999999998</v>
      </c>
      <c r="G62" s="553">
        <f>D62+E62-F62</f>
        <v>0</v>
      </c>
      <c r="H62" s="467"/>
      <c r="I62" s="467"/>
      <c r="K62" s="467"/>
      <c r="L62" s="467"/>
    </row>
    <row r="63" spans="1:12" s="465" customFormat="1" ht="16.5" customHeight="1">
      <c r="A63" s="470">
        <v>2</v>
      </c>
      <c r="B63" s="71" t="s">
        <v>246</v>
      </c>
      <c r="C63" s="554">
        <v>-824.89683330000003</v>
      </c>
      <c r="D63" s="554">
        <v>-1660.9664305000001</v>
      </c>
      <c r="E63" s="554">
        <v>1026.3832528999997</v>
      </c>
      <c r="F63" s="554">
        <v>0</v>
      </c>
      <c r="G63" s="554">
        <f t="shared" ref="G63:G64" si="12">D63+E63-F63</f>
        <v>-634.58317760000045</v>
      </c>
      <c r="H63" s="467">
        <f>0-144990719.05/100000+'BS, PL, SOE'!C139-G63</f>
        <v>-9.0949470177292824E-13</v>
      </c>
      <c r="I63" s="39"/>
      <c r="J63" s="467"/>
      <c r="K63" s="467"/>
      <c r="L63" s="467"/>
    </row>
    <row r="64" spans="1:12" s="465" customFormat="1" ht="16.5" customHeight="1">
      <c r="A64" s="470">
        <v>3</v>
      </c>
      <c r="B64" s="71" t="s">
        <v>144</v>
      </c>
      <c r="C64" s="554">
        <v>37731.628331500004</v>
      </c>
      <c r="D64" s="554">
        <v>18598.745031500002</v>
      </c>
      <c r="E64" s="554">
        <v>1389.79</v>
      </c>
      <c r="F64" s="554">
        <v>13635.09</v>
      </c>
      <c r="G64" s="554">
        <f t="shared" si="12"/>
        <v>6353.4450315000031</v>
      </c>
      <c r="H64" s="467">
        <f>635344503.15/100000-0-G64</f>
        <v>0</v>
      </c>
      <c r="I64" s="502"/>
      <c r="J64" s="467"/>
      <c r="K64" s="467"/>
      <c r="L64" s="467"/>
    </row>
    <row r="65" spans="1:13" s="150" customFormat="1" ht="16.5" customHeight="1">
      <c r="A65" s="96"/>
      <c r="B65" s="96" t="s">
        <v>1</v>
      </c>
      <c r="C65" s="546">
        <f>SUM(C62:C64)</f>
        <v>36952.936498200004</v>
      </c>
      <c r="D65" s="546">
        <f>SUM(D62:D64)</f>
        <v>16983.983601000004</v>
      </c>
      <c r="E65" s="546">
        <f t="shared" ref="E65:G65" si="13">SUM(E62:E64)</f>
        <v>2416.1732528999996</v>
      </c>
      <c r="F65" s="546">
        <f t="shared" si="13"/>
        <v>13681.295</v>
      </c>
      <c r="G65" s="546">
        <f t="shared" si="13"/>
        <v>5718.8618539000026</v>
      </c>
      <c r="H65" s="555"/>
      <c r="I65" s="555"/>
      <c r="J65" s="555"/>
      <c r="K65" s="555"/>
      <c r="L65" s="555"/>
    </row>
    <row r="66" spans="1:13">
      <c r="I66" s="321"/>
      <c r="J66" s="321"/>
      <c r="K66" s="321"/>
    </row>
    <row r="67" spans="1:13" ht="44.25" customHeight="1">
      <c r="A67" s="800" t="s">
        <v>395</v>
      </c>
      <c r="B67" s="800"/>
      <c r="C67" s="800"/>
      <c r="D67" s="800"/>
      <c r="E67" s="800"/>
      <c r="F67" s="800"/>
      <c r="G67" s="800"/>
      <c r="H67" s="649"/>
      <c r="I67" s="649"/>
      <c r="J67" s="649"/>
      <c r="K67" s="649"/>
      <c r="L67" s="649"/>
      <c r="M67" s="649"/>
    </row>
    <row r="68" spans="1:13">
      <c r="A68" s="241"/>
      <c r="B68" s="241"/>
      <c r="C68" s="241"/>
      <c r="D68" s="241"/>
      <c r="E68" s="241"/>
      <c r="F68" s="241"/>
      <c r="G68" s="477"/>
      <c r="H68" s="477"/>
      <c r="I68" s="320"/>
      <c r="J68" s="320"/>
      <c r="K68" s="321"/>
    </row>
    <row r="69" spans="1:13" ht="60" customHeight="1">
      <c r="A69" s="800" t="s">
        <v>616</v>
      </c>
      <c r="B69" s="800"/>
      <c r="C69" s="800"/>
      <c r="D69" s="800"/>
      <c r="E69" s="800"/>
      <c r="F69" s="800"/>
      <c r="G69" s="800"/>
      <c r="H69" s="649"/>
      <c r="I69" s="649"/>
      <c r="J69" s="649"/>
      <c r="K69" s="649"/>
      <c r="L69" s="649"/>
      <c r="M69" s="649"/>
    </row>
    <row r="70" spans="1:13">
      <c r="A70" s="241"/>
      <c r="B70" s="241"/>
      <c r="C70" s="241"/>
      <c r="D70" s="241"/>
      <c r="E70" s="241"/>
      <c r="F70" s="241"/>
      <c r="G70" s="103"/>
      <c r="H70" s="103"/>
      <c r="I70" s="536"/>
    </row>
    <row r="71" spans="1:13" ht="33" customHeight="1">
      <c r="A71" s="788" t="s">
        <v>617</v>
      </c>
      <c r="B71" s="788"/>
      <c r="C71" s="788"/>
      <c r="D71" s="788"/>
      <c r="E71" s="788"/>
      <c r="F71" s="788"/>
      <c r="G71" s="788"/>
      <c r="H71" s="288">
        <f>21105924+81532401.29-E63*100000</f>
        <v>0</v>
      </c>
      <c r="I71" s="536"/>
    </row>
    <row r="72" spans="1:13">
      <c r="A72" s="556"/>
      <c r="B72" s="556"/>
      <c r="C72" s="556"/>
      <c r="D72" s="556"/>
      <c r="E72" s="556"/>
      <c r="F72" s="556"/>
      <c r="G72" s="103"/>
      <c r="H72" s="288"/>
      <c r="I72" s="536"/>
    </row>
    <row r="73" spans="1:13" ht="31.5" customHeight="1">
      <c r="A73" s="789" t="s">
        <v>427</v>
      </c>
      <c r="B73" s="789"/>
      <c r="C73" s="789"/>
      <c r="D73" s="789"/>
      <c r="E73" s="789"/>
      <c r="F73" s="789"/>
      <c r="G73" s="789"/>
      <c r="H73" s="650"/>
      <c r="I73" s="650"/>
      <c r="J73" s="650"/>
      <c r="K73" s="650"/>
      <c r="L73" s="650"/>
      <c r="M73" s="650"/>
    </row>
    <row r="74" spans="1:13" ht="18.75" customHeight="1">
      <c r="A74" s="557"/>
      <c r="B74" s="557"/>
      <c r="C74" s="557"/>
      <c r="D74" s="557"/>
      <c r="E74" s="557"/>
      <c r="F74" s="557"/>
      <c r="G74" s="103"/>
      <c r="H74" s="103"/>
      <c r="I74" s="536"/>
    </row>
    <row r="75" spans="1:13">
      <c r="A75" s="790" t="s">
        <v>351</v>
      </c>
      <c r="B75" s="790"/>
      <c r="C75" s="790"/>
      <c r="D75" s="790"/>
      <c r="E75" s="790"/>
      <c r="F75" s="790"/>
      <c r="G75" s="790"/>
      <c r="H75" s="216"/>
      <c r="I75" s="536"/>
    </row>
    <row r="76" spans="1:13">
      <c r="G76" s="468" t="s">
        <v>578</v>
      </c>
    </row>
    <row r="77" spans="1:13" s="537" customFormat="1" ht="29">
      <c r="A77" s="221" t="s">
        <v>183</v>
      </c>
      <c r="B77" s="221" t="s">
        <v>0</v>
      </c>
      <c r="C77" s="157" t="str">
        <f>C61</f>
        <v>As At   31st   March, 2015</v>
      </c>
      <c r="D77" s="157" t="str">
        <f>C5</f>
        <v>As At                 31st March, 2016</v>
      </c>
      <c r="E77" s="222" t="s">
        <v>163</v>
      </c>
      <c r="F77" s="222" t="s">
        <v>289</v>
      </c>
      <c r="G77" s="222" t="str">
        <f>F5</f>
        <v>As At                      31st March, 2017</v>
      </c>
      <c r="H77" s="558"/>
      <c r="I77" s="558"/>
      <c r="J77" s="558"/>
      <c r="K77" s="558"/>
      <c r="L77" s="558"/>
    </row>
    <row r="78" spans="1:13">
      <c r="A78" s="223"/>
      <c r="B78" s="559" t="s">
        <v>262</v>
      </c>
      <c r="C78" s="227">
        <v>352.85759999999999</v>
      </c>
      <c r="D78" s="227">
        <v>800.38112999999998</v>
      </c>
      <c r="E78" s="41">
        <v>2977.13573</v>
      </c>
      <c r="F78" s="41">
        <v>792.68907999999999</v>
      </c>
      <c r="G78" s="544">
        <f t="shared" ref="G78" si="14">D78+E78-F78</f>
        <v>2984.8277799999996</v>
      </c>
      <c r="H78" s="450">
        <f>310782166-12299388-G78*100000</f>
        <v>0</v>
      </c>
    </row>
    <row r="79" spans="1:13" s="540" customFormat="1">
      <c r="C79" s="542"/>
      <c r="H79" s="477"/>
      <c r="I79" s="477"/>
      <c r="J79" s="477"/>
      <c r="K79" s="477"/>
      <c r="L79" s="477"/>
    </row>
    <row r="81" spans="3:6" ht="15" customHeight="1"/>
    <row r="82" spans="3:6">
      <c r="C82" s="536"/>
      <c r="D82" s="536"/>
      <c r="E82" s="536"/>
      <c r="F82" s="536"/>
    </row>
  </sheetData>
  <mergeCells count="14">
    <mergeCell ref="A71:G71"/>
    <mergeCell ref="A73:G73"/>
    <mergeCell ref="A75:G75"/>
    <mergeCell ref="A2:M2"/>
    <mergeCell ref="A38:G38"/>
    <mergeCell ref="A43:G43"/>
    <mergeCell ref="A59:G59"/>
    <mergeCell ref="A4:A5"/>
    <mergeCell ref="B4:B5"/>
    <mergeCell ref="C4:F4"/>
    <mergeCell ref="G4:J4"/>
    <mergeCell ref="K4:M4"/>
    <mergeCell ref="A67:G67"/>
    <mergeCell ref="A69:G69"/>
  </mergeCells>
  <pageMargins left="0.70866141732283472" right="0.11811023622047245" top="1" bottom="0.74803149606299213" header="0.31496062992125984" footer="0.31496062992125984"/>
  <pageSetup paperSize="9" scale="75"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zoomScale="60" workbookViewId="0">
      <selection activeCell="M9" sqref="M9"/>
    </sheetView>
  </sheetViews>
  <sheetFormatPr defaultColWidth="9.1796875" defaultRowHeight="14.5"/>
  <cols>
    <col min="1" max="1" width="22.7265625" style="3" bestFit="1" customWidth="1"/>
    <col min="2" max="2" width="42.7265625" style="395" customWidth="1"/>
    <col min="3" max="3" width="11.26953125" style="396" customWidth="1"/>
    <col min="4" max="4" width="17.26953125" style="397" bestFit="1" customWidth="1"/>
    <col min="5" max="5" width="9.1796875" style="3"/>
    <col min="6" max="6" width="12.54296875" style="3" customWidth="1"/>
    <col min="7" max="8" width="9.1796875" style="3"/>
    <col min="9" max="9" width="10.81640625" style="3" customWidth="1"/>
    <col min="10" max="16384" width="9.1796875" style="3"/>
  </cols>
  <sheetData>
    <row r="1" spans="1:9" ht="37.5" customHeight="1">
      <c r="A1" s="801" t="s">
        <v>633</v>
      </c>
      <c r="B1" s="801"/>
      <c r="C1" s="801"/>
      <c r="D1" s="801"/>
      <c r="I1" s="662">
        <v>100000</v>
      </c>
    </row>
    <row r="2" spans="1:9" ht="15.75" customHeight="1">
      <c r="A2" s="655"/>
      <c r="B2" s="655"/>
      <c r="C2" s="655"/>
      <c r="D2" s="468" t="s">
        <v>578</v>
      </c>
      <c r="I2" s="467"/>
    </row>
    <row r="3" spans="1:9" s="387" customFormat="1" ht="58">
      <c r="A3" s="666" t="s">
        <v>501</v>
      </c>
      <c r="B3" s="666" t="s">
        <v>521</v>
      </c>
      <c r="C3" s="666" t="s">
        <v>442</v>
      </c>
      <c r="D3" s="728" t="s">
        <v>197</v>
      </c>
    </row>
    <row r="4" spans="1:9" s="387" customFormat="1" ht="43.5">
      <c r="A4" s="674">
        <v>42494</v>
      </c>
      <c r="B4" s="388" t="s">
        <v>502</v>
      </c>
      <c r="C4" s="389" t="s">
        <v>503</v>
      </c>
      <c r="D4" s="390">
        <v>746.38</v>
      </c>
    </row>
    <row r="5" spans="1:9" s="387" customFormat="1" ht="43.5">
      <c r="A5" s="675">
        <v>42727</v>
      </c>
      <c r="B5" s="391" t="s">
        <v>631</v>
      </c>
      <c r="C5" s="392" t="s">
        <v>504</v>
      </c>
      <c r="D5" s="393">
        <v>100</v>
      </c>
    </row>
    <row r="6" spans="1:9" s="387" customFormat="1" ht="43.5">
      <c r="A6" s="675">
        <v>42727</v>
      </c>
      <c r="B6" s="391" t="s">
        <v>505</v>
      </c>
      <c r="C6" s="392" t="s">
        <v>503</v>
      </c>
      <c r="D6" s="393">
        <v>543.41</v>
      </c>
    </row>
    <row r="7" spans="1:9" s="387" customFormat="1">
      <c r="A7" s="802" t="s">
        <v>1</v>
      </c>
      <c r="B7" s="803"/>
      <c r="C7" s="804"/>
      <c r="D7" s="126">
        <f>SUM(D4:D6)</f>
        <v>1389.79</v>
      </c>
      <c r="F7" s="394">
        <f>D7-'Notes (FA, etc)'!E64</f>
        <v>0</v>
      </c>
    </row>
    <row r="18" spans="7:7">
      <c r="G18" s="7"/>
    </row>
    <row r="19" spans="7:7">
      <c r="G19" s="398"/>
    </row>
    <row r="20" spans="7:7">
      <c r="G20" s="7"/>
    </row>
    <row r="21" spans="7:7">
      <c r="G21" s="7"/>
    </row>
  </sheetData>
  <mergeCells count="2">
    <mergeCell ref="A1:D1"/>
    <mergeCell ref="A7:C7"/>
  </mergeCells>
  <pageMargins left="0.7" right="0.7" top="0.75" bottom="0.75" header="0.3" footer="0.3"/>
  <pageSetup paperSize="9" scale="93" orientation="portrait" r:id="rId1"/>
  <colBreaks count="1" manualBreakCount="1">
    <brk id="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6"/>
  <sheetViews>
    <sheetView view="pageBreakPreview" topLeftCell="A150" zoomScale="80" zoomScaleSheetLayoutView="80" workbookViewId="0">
      <selection activeCell="A153" sqref="A153:E153"/>
    </sheetView>
  </sheetViews>
  <sheetFormatPr defaultColWidth="9.1796875" defaultRowHeight="14.5"/>
  <cols>
    <col min="1" max="1" width="74.453125" style="536" customWidth="1"/>
    <col min="2" max="2" width="19.81640625" style="563" hidden="1" customWidth="1"/>
    <col min="3" max="3" width="12.54296875" style="450" customWidth="1"/>
    <col min="4" max="5" width="14.7265625" style="450" customWidth="1"/>
    <col min="6" max="6" width="12.54296875" style="450" customWidth="1"/>
    <col min="7" max="7" width="15.54296875" style="450" customWidth="1"/>
    <col min="8" max="8" width="14.54296875" style="450" customWidth="1"/>
    <col min="9" max="9" width="11.453125" style="536" customWidth="1"/>
    <col min="10" max="10" width="18.1796875" style="536" customWidth="1"/>
    <col min="11" max="11" width="16.54296875" style="536" customWidth="1"/>
    <col min="12" max="16384" width="9.1796875" style="536"/>
  </cols>
  <sheetData>
    <row r="1" spans="1:8">
      <c r="A1" s="807" t="s">
        <v>219</v>
      </c>
      <c r="B1" s="807"/>
      <c r="C1" s="807"/>
      <c r="D1" s="807"/>
      <c r="E1" s="807"/>
      <c r="H1" s="560"/>
    </row>
    <row r="2" spans="1:8">
      <c r="A2" s="790" t="s">
        <v>221</v>
      </c>
      <c r="B2" s="790"/>
      <c r="C2" s="790"/>
      <c r="D2" s="790"/>
      <c r="E2" s="790"/>
      <c r="H2" s="467"/>
    </row>
    <row r="3" spans="1:8">
      <c r="E3" s="468" t="s">
        <v>578</v>
      </c>
    </row>
    <row r="4" spans="1:8" ht="30" customHeight="1">
      <c r="A4" s="51" t="s">
        <v>0</v>
      </c>
      <c r="B4" s="128" t="s">
        <v>220</v>
      </c>
      <c r="C4" s="46" t="str">
        <f>'BS, PL, SOE'!C5</f>
        <v>As At                      31st March, 2017</v>
      </c>
      <c r="D4" s="46" t="str">
        <f>'BS, PL, SOE'!D5</f>
        <v>As At                 31st March, 2016</v>
      </c>
      <c r="E4" s="46" t="s">
        <v>551</v>
      </c>
    </row>
    <row r="5" spans="1:8">
      <c r="A5" s="561" t="s">
        <v>228</v>
      </c>
      <c r="B5" s="122">
        <v>28.858000000000001</v>
      </c>
      <c r="C5" s="47">
        <v>0.23393560000000002</v>
      </c>
      <c r="D5" s="47">
        <v>0.23393560000000002</v>
      </c>
      <c r="E5" s="47">
        <v>0.23393560000000002</v>
      </c>
    </row>
    <row r="6" spans="1:8">
      <c r="A6" s="562"/>
      <c r="B6" s="129"/>
      <c r="C6" s="48"/>
      <c r="D6" s="48"/>
      <c r="E6" s="48"/>
    </row>
    <row r="7" spans="1:8">
      <c r="A7" s="215" t="s">
        <v>1</v>
      </c>
      <c r="B7" s="130"/>
      <c r="C7" s="49">
        <f>SUM(C5:C6)</f>
        <v>0.23393560000000002</v>
      </c>
      <c r="D7" s="49">
        <f>SUM(D5:D6)</f>
        <v>0.23393560000000002</v>
      </c>
      <c r="E7" s="49">
        <f>SUM(E5:E6)</f>
        <v>0.23393560000000002</v>
      </c>
    </row>
    <row r="8" spans="1:8">
      <c r="G8" s="560"/>
    </row>
    <row r="9" spans="1:8">
      <c r="A9" s="807" t="s">
        <v>226</v>
      </c>
      <c r="B9" s="807"/>
      <c r="C9" s="807"/>
      <c r="D9" s="807"/>
      <c r="E9" s="807"/>
    </row>
    <row r="10" spans="1:8">
      <c r="A10" s="790" t="s">
        <v>227</v>
      </c>
      <c r="B10" s="790"/>
      <c r="C10" s="790"/>
      <c r="D10" s="790"/>
      <c r="E10" s="790"/>
    </row>
    <row r="11" spans="1:8">
      <c r="E11" s="468" t="s">
        <v>578</v>
      </c>
    </row>
    <row r="12" spans="1:8" ht="43.5">
      <c r="A12" s="51" t="s">
        <v>0</v>
      </c>
      <c r="B12" s="128" t="str">
        <f>$B$4</f>
        <v>Account Codes</v>
      </c>
      <c r="C12" s="46" t="str">
        <f>$C$4</f>
        <v>As At                      31st March, 2017</v>
      </c>
      <c r="D12" s="46" t="str">
        <f>$D$4</f>
        <v>As At                 31st March, 2016</v>
      </c>
      <c r="E12" s="46" t="str">
        <f>E4</f>
        <v xml:space="preserve">           As At        31st March, 2015</v>
      </c>
    </row>
    <row r="13" spans="1:8">
      <c r="A13" s="561" t="s">
        <v>229</v>
      </c>
      <c r="B13" s="805">
        <v>22</v>
      </c>
      <c r="C13" s="47">
        <v>1579.9742400999999</v>
      </c>
      <c r="D13" s="47">
        <v>-135.71127989999994</v>
      </c>
      <c r="E13" s="47">
        <v>-147.34510989999995</v>
      </c>
    </row>
    <row r="14" spans="1:8">
      <c r="A14" s="564" t="s">
        <v>138</v>
      </c>
      <c r="B14" s="806"/>
      <c r="C14" s="47">
        <v>942.65204199999994</v>
      </c>
      <c r="D14" s="47">
        <v>887.13527639999984</v>
      </c>
      <c r="E14" s="47">
        <v>865.65694639999981</v>
      </c>
    </row>
    <row r="15" spans="1:8">
      <c r="A15" s="564"/>
      <c r="B15" s="122"/>
      <c r="C15" s="47"/>
      <c r="D15" s="47"/>
      <c r="E15" s="47"/>
    </row>
    <row r="16" spans="1:8">
      <c r="A16" s="215" t="s">
        <v>1</v>
      </c>
      <c r="B16" s="130"/>
      <c r="C16" s="49">
        <f>SUM(C13:C15)</f>
        <v>2522.6262821</v>
      </c>
      <c r="D16" s="49">
        <f>SUM(D13:D15)</f>
        <v>751.42399649999993</v>
      </c>
      <c r="E16" s="49">
        <f>SUM(E13:E15)</f>
        <v>718.3118364999998</v>
      </c>
      <c r="F16" s="477"/>
    </row>
    <row r="18" spans="1:5">
      <c r="A18" s="790" t="s">
        <v>329</v>
      </c>
      <c r="B18" s="790"/>
      <c r="C18" s="790"/>
      <c r="D18" s="790"/>
      <c r="E18" s="790"/>
    </row>
    <row r="19" spans="1:5">
      <c r="E19" s="468" t="s">
        <v>578</v>
      </c>
    </row>
    <row r="20" spans="1:5" ht="43.5">
      <c r="A20" s="51" t="s">
        <v>0</v>
      </c>
      <c r="B20" s="128" t="str">
        <f>$B$4</f>
        <v>Account Codes</v>
      </c>
      <c r="C20" s="46" t="str">
        <f>$C$4</f>
        <v>As At                      31st March, 2017</v>
      </c>
      <c r="D20" s="46" t="str">
        <f>$D$4</f>
        <v>As At                 31st March, 2016</v>
      </c>
      <c r="E20" s="46" t="str">
        <f>E12</f>
        <v xml:space="preserve">           As At        31st March, 2015</v>
      </c>
    </row>
    <row r="21" spans="1:5">
      <c r="A21" s="565" t="s">
        <v>230</v>
      </c>
      <c r="B21" s="456" t="s">
        <v>232</v>
      </c>
      <c r="C21" s="47">
        <v>738.41494650000004</v>
      </c>
      <c r="D21" s="47">
        <v>56.599356500000006</v>
      </c>
      <c r="E21" s="47">
        <v>255.29103710000001</v>
      </c>
    </row>
    <row r="22" spans="1:5">
      <c r="A22" s="478" t="s">
        <v>231</v>
      </c>
      <c r="B22" s="457">
        <v>24.1</v>
      </c>
      <c r="C22" s="47">
        <v>0.30957020000000002</v>
      </c>
      <c r="D22" s="47">
        <v>0.4085901999999999</v>
      </c>
      <c r="E22" s="47">
        <v>0.45996819999999994</v>
      </c>
    </row>
    <row r="23" spans="1:5">
      <c r="A23" s="539" t="s">
        <v>139</v>
      </c>
      <c r="B23" s="457">
        <v>24.2</v>
      </c>
      <c r="C23" s="47">
        <v>-44.235639200000001</v>
      </c>
      <c r="D23" s="47">
        <v>19.555010800000002</v>
      </c>
      <c r="E23" s="47">
        <v>23.156532799999997</v>
      </c>
    </row>
    <row r="24" spans="1:5">
      <c r="A24" s="564" t="s">
        <v>233</v>
      </c>
      <c r="B24" s="627">
        <v>20.28</v>
      </c>
      <c r="C24" s="91">
        <v>3367.6930000000002</v>
      </c>
      <c r="D24" s="91">
        <v>4409.7593500000003</v>
      </c>
      <c r="E24" s="91">
        <v>4993.6849300000003</v>
      </c>
    </row>
    <row r="25" spans="1:5">
      <c r="A25" s="564"/>
      <c r="B25" s="457"/>
      <c r="C25" s="47"/>
      <c r="D25" s="47"/>
      <c r="E25" s="47"/>
    </row>
    <row r="26" spans="1:5">
      <c r="A26" s="215" t="s">
        <v>1</v>
      </c>
      <c r="B26" s="130"/>
      <c r="C26" s="49">
        <f>SUM(C21:C25)</f>
        <v>4062.1818775000002</v>
      </c>
      <c r="D26" s="49">
        <f>SUM(D21:D25)</f>
        <v>4486.3223075000005</v>
      </c>
      <c r="E26" s="49">
        <f>SUM(E21:E25)</f>
        <v>5272.5924681000006</v>
      </c>
    </row>
    <row r="27" spans="1:5">
      <c r="A27" s="454"/>
      <c r="B27" s="228"/>
      <c r="C27" s="212"/>
      <c r="D27" s="212"/>
    </row>
    <row r="28" spans="1:5">
      <c r="A28" s="812" t="s">
        <v>518</v>
      </c>
      <c r="B28" s="812"/>
      <c r="C28" s="812"/>
      <c r="D28" s="812"/>
    </row>
    <row r="29" spans="1:5">
      <c r="A29" s="656"/>
      <c r="B29" s="656"/>
      <c r="C29" s="656"/>
      <c r="D29" s="468" t="s">
        <v>578</v>
      </c>
    </row>
    <row r="30" spans="1:5" ht="43.5">
      <c r="A30" s="51" t="s">
        <v>0</v>
      </c>
      <c r="B30" s="43">
        <f>$B$40</f>
        <v>0</v>
      </c>
      <c r="C30" s="46" t="str">
        <f>$C$4</f>
        <v>As At                      31st March, 2017</v>
      </c>
      <c r="D30" s="46" t="str">
        <f>$D$4</f>
        <v>As At                 31st March, 2016</v>
      </c>
      <c r="E30" s="464"/>
    </row>
    <row r="31" spans="1:5">
      <c r="A31" s="566" t="s">
        <v>514</v>
      </c>
      <c r="B31" s="415" t="s">
        <v>232</v>
      </c>
      <c r="C31" s="47">
        <f>D24</f>
        <v>4409.7593500000003</v>
      </c>
      <c r="D31" s="167">
        <v>4993.6849300000003</v>
      </c>
      <c r="E31" s="166"/>
    </row>
    <row r="32" spans="1:5">
      <c r="A32" s="474" t="s">
        <v>515</v>
      </c>
      <c r="B32" s="416">
        <v>24.1</v>
      </c>
      <c r="C32" s="47">
        <v>3406.9548199999999</v>
      </c>
      <c r="D32" s="167">
        <v>2786.5194200000001</v>
      </c>
      <c r="E32" s="166"/>
    </row>
    <row r="33" spans="1:8">
      <c r="A33" s="109" t="s">
        <v>520</v>
      </c>
      <c r="B33" s="416">
        <v>24.2</v>
      </c>
      <c r="C33" s="47">
        <f>(15114144+12029005)/100000</f>
        <v>271.43149</v>
      </c>
      <c r="D33" s="167">
        <v>0</v>
      </c>
      <c r="E33" s="166"/>
    </row>
    <row r="34" spans="1:8">
      <c r="A34" s="109" t="s">
        <v>516</v>
      </c>
      <c r="B34" s="416"/>
      <c r="C34" s="47">
        <v>1591.92707</v>
      </c>
      <c r="D34" s="167">
        <v>0</v>
      </c>
      <c r="E34" s="166"/>
    </row>
    <row r="35" spans="1:8">
      <c r="A35" s="109" t="s">
        <v>517</v>
      </c>
      <c r="B35" s="416"/>
      <c r="C35" s="168">
        <v>211.05923999999999</v>
      </c>
      <c r="D35" s="168">
        <v>0</v>
      </c>
      <c r="E35" s="166"/>
    </row>
    <row r="36" spans="1:8">
      <c r="A36" s="539"/>
      <c r="B36" s="416"/>
      <c r="C36" s="47">
        <f>SUM(C31:C35)</f>
        <v>9891.1319700000004</v>
      </c>
      <c r="D36" s="167">
        <f>SUM(D31:D35)</f>
        <v>7780.20435</v>
      </c>
      <c r="E36" s="166"/>
    </row>
    <row r="37" spans="1:8">
      <c r="A37" s="109" t="s">
        <v>541</v>
      </c>
      <c r="B37" s="416"/>
      <c r="C37" s="47">
        <v>6523.4389700000002</v>
      </c>
      <c r="D37" s="167">
        <v>3370.4450000000002</v>
      </c>
      <c r="E37" s="166"/>
    </row>
    <row r="38" spans="1:8">
      <c r="A38" s="435" t="s">
        <v>542</v>
      </c>
      <c r="B38" s="169"/>
      <c r="C38" s="49">
        <f>C36-SUM(C37:C37)</f>
        <v>3367.6930000000002</v>
      </c>
      <c r="D38" s="49">
        <f>D36-SUM(D37:D37)</f>
        <v>4409.7593500000003</v>
      </c>
      <c r="E38" s="212"/>
    </row>
    <row r="39" spans="1:8">
      <c r="A39" s="454"/>
      <c r="B39" s="417"/>
      <c r="C39" s="212"/>
      <c r="D39" s="212"/>
      <c r="E39" s="567"/>
    </row>
    <row r="40" spans="1:8" ht="31.5" customHeight="1">
      <c r="A40" s="826" t="s">
        <v>519</v>
      </c>
      <c r="B40" s="826"/>
      <c r="C40" s="826"/>
      <c r="D40" s="826"/>
      <c r="E40" s="651"/>
    </row>
    <row r="41" spans="1:8">
      <c r="A41" s="454"/>
      <c r="B41" s="228"/>
      <c r="C41" s="212"/>
      <c r="D41" s="212"/>
    </row>
    <row r="42" spans="1:8">
      <c r="A42" s="790" t="s">
        <v>344</v>
      </c>
      <c r="B42" s="790"/>
      <c r="C42" s="790"/>
      <c r="D42" s="790"/>
      <c r="E42" s="790"/>
      <c r="H42" s="568"/>
    </row>
    <row r="43" spans="1:8">
      <c r="E43" s="468" t="s">
        <v>578</v>
      </c>
      <c r="H43" s="568"/>
    </row>
    <row r="44" spans="1:8" ht="43.5">
      <c r="A44" s="51" t="s">
        <v>0</v>
      </c>
      <c r="B44" s="128" t="str">
        <f>$B$4</f>
        <v>Account Codes</v>
      </c>
      <c r="C44" s="46" t="str">
        <f>$C$4</f>
        <v>As At                      31st March, 2017</v>
      </c>
      <c r="D44" s="46" t="str">
        <f>$D$4</f>
        <v>As At                 31st March, 2016</v>
      </c>
      <c r="E44" s="762" t="str">
        <f>E20</f>
        <v xml:space="preserve">           As At        31st March, 2015</v>
      </c>
      <c r="H44" s="568"/>
    </row>
    <row r="45" spans="1:8">
      <c r="A45" s="561" t="s">
        <v>234</v>
      </c>
      <c r="B45" s="625">
        <v>25</v>
      </c>
      <c r="C45" s="47">
        <v>678.94421490000013</v>
      </c>
      <c r="D45" s="47">
        <v>681.41558490000011</v>
      </c>
      <c r="E45" s="47">
        <v>665.12558490000004</v>
      </c>
      <c r="H45" s="567"/>
    </row>
    <row r="46" spans="1:8">
      <c r="A46" s="564" t="s">
        <v>235</v>
      </c>
      <c r="B46" s="457"/>
      <c r="C46" s="47"/>
      <c r="D46" s="47"/>
      <c r="E46" s="47"/>
      <c r="H46" s="567"/>
    </row>
    <row r="47" spans="1:8">
      <c r="A47" s="539" t="s">
        <v>236</v>
      </c>
      <c r="B47" s="457">
        <v>26</v>
      </c>
      <c r="C47" s="52">
        <v>30.156777099999999</v>
      </c>
      <c r="D47" s="47">
        <v>30.156777099999999</v>
      </c>
      <c r="E47" s="47">
        <v>30.156777099999999</v>
      </c>
      <c r="H47" s="567"/>
    </row>
    <row r="48" spans="1:8" ht="29">
      <c r="A48" s="539" t="s">
        <v>237</v>
      </c>
      <c r="B48" s="628" t="s">
        <v>555</v>
      </c>
      <c r="C48" s="52">
        <v>54.808383200000002</v>
      </c>
      <c r="D48" s="47">
        <v>62.072783200000003</v>
      </c>
      <c r="E48" s="47">
        <v>66.216273200000003</v>
      </c>
      <c r="H48" s="567"/>
    </row>
    <row r="49" spans="1:9" ht="29">
      <c r="A49" s="109" t="s">
        <v>282</v>
      </c>
      <c r="B49" s="629" t="s">
        <v>556</v>
      </c>
      <c r="C49" s="52">
        <v>2.3665200000000004E-2</v>
      </c>
      <c r="D49" s="47">
        <v>2.3665200000000004E-2</v>
      </c>
      <c r="E49" s="47">
        <v>2.3665200000000004E-2</v>
      </c>
      <c r="H49" s="567"/>
    </row>
    <row r="50" spans="1:9">
      <c r="A50" s="569" t="s">
        <v>260</v>
      </c>
      <c r="B50" s="458"/>
      <c r="C50" s="53"/>
      <c r="D50" s="47"/>
      <c r="E50" s="47"/>
      <c r="H50" s="567"/>
    </row>
    <row r="51" spans="1:9">
      <c r="A51" s="569" t="s">
        <v>405</v>
      </c>
      <c r="B51" s="131"/>
      <c r="C51" s="50"/>
      <c r="D51" s="47"/>
      <c r="E51" s="47"/>
      <c r="H51" s="567"/>
    </row>
    <row r="52" spans="1:9">
      <c r="A52" s="569" t="s">
        <v>283</v>
      </c>
      <c r="B52" s="236" t="s">
        <v>557</v>
      </c>
      <c r="C52" s="160">
        <v>649.04273439999997</v>
      </c>
      <c r="D52" s="47">
        <v>100.13288439999999</v>
      </c>
      <c r="E52" s="47">
        <v>112.68043</v>
      </c>
      <c r="H52" s="567"/>
    </row>
    <row r="53" spans="1:9">
      <c r="A53" s="569" t="s">
        <v>284</v>
      </c>
      <c r="B53" s="240" t="s">
        <v>558</v>
      </c>
      <c r="C53" s="160">
        <v>11.60493</v>
      </c>
      <c r="D53" s="47">
        <v>11.36239</v>
      </c>
      <c r="E53" s="47">
        <v>1324.48182</v>
      </c>
      <c r="H53" s="567"/>
    </row>
    <row r="54" spans="1:9">
      <c r="A54" s="569" t="s">
        <v>285</v>
      </c>
      <c r="B54" s="140" t="s">
        <v>303</v>
      </c>
      <c r="C54" s="160">
        <v>5467.4406900000004</v>
      </c>
      <c r="D54" s="47">
        <v>0</v>
      </c>
      <c r="E54" s="47">
        <v>0</v>
      </c>
      <c r="H54" s="567"/>
    </row>
    <row r="55" spans="1:9" ht="15.75" customHeight="1">
      <c r="A55" s="569" t="s">
        <v>406</v>
      </c>
      <c r="B55" s="131"/>
      <c r="C55" s="50"/>
      <c r="D55" s="47"/>
      <c r="E55" s="47"/>
      <c r="H55" s="567"/>
    </row>
    <row r="56" spans="1:9">
      <c r="A56" s="569" t="s">
        <v>285</v>
      </c>
      <c r="B56" s="630">
        <v>39.299999999999997</v>
      </c>
      <c r="C56" s="47">
        <v>32984.564601799997</v>
      </c>
      <c r="D56" s="47">
        <v>24387.132131800005</v>
      </c>
      <c r="E56" s="47">
        <v>14777.1482373</v>
      </c>
      <c r="H56" s="567"/>
    </row>
    <row r="57" spans="1:9">
      <c r="A57" s="569" t="s">
        <v>407</v>
      </c>
      <c r="B57" s="122"/>
      <c r="C57" s="47"/>
      <c r="D57" s="47"/>
      <c r="E57" s="47"/>
      <c r="H57" s="567"/>
    </row>
    <row r="58" spans="1:9">
      <c r="A58" s="569" t="s">
        <v>285</v>
      </c>
      <c r="B58" s="630">
        <v>39.1</v>
      </c>
      <c r="C58" s="47">
        <v>833.28511739999999</v>
      </c>
      <c r="D58" s="47">
        <v>642.01496740000005</v>
      </c>
      <c r="E58" s="47">
        <v>537.01496740000005</v>
      </c>
      <c r="H58" s="567"/>
    </row>
    <row r="59" spans="1:9">
      <c r="A59" s="569"/>
      <c r="B59" s="122"/>
      <c r="C59" s="47"/>
      <c r="D59" s="47"/>
      <c r="E59" s="47"/>
      <c r="H59" s="567"/>
    </row>
    <row r="60" spans="1:9">
      <c r="A60" s="215" t="s">
        <v>1</v>
      </c>
      <c r="B60" s="130"/>
      <c r="C60" s="49">
        <f>SUM(C45:C59)</f>
        <v>40709.871114000001</v>
      </c>
      <c r="D60" s="49">
        <f>SUM(D45:D59)</f>
        <v>25914.311184000002</v>
      </c>
      <c r="E60" s="49">
        <f>SUM(E45:E59)</f>
        <v>17512.8477551</v>
      </c>
      <c r="H60" s="567"/>
    </row>
    <row r="61" spans="1:9">
      <c r="H61" s="567"/>
    </row>
    <row r="62" spans="1:9">
      <c r="A62" s="807" t="s">
        <v>42</v>
      </c>
      <c r="B62" s="807"/>
      <c r="C62" s="807"/>
      <c r="D62" s="807"/>
      <c r="E62" s="807"/>
      <c r="F62" s="177"/>
      <c r="G62" s="177"/>
      <c r="H62" s="178"/>
      <c r="I62" s="179"/>
    </row>
    <row r="63" spans="1:9">
      <c r="A63" s="790" t="s">
        <v>345</v>
      </c>
      <c r="B63" s="790"/>
      <c r="C63" s="790"/>
      <c r="D63" s="790"/>
      <c r="E63" s="790"/>
      <c r="F63" s="178"/>
      <c r="G63" s="180"/>
      <c r="H63" s="178"/>
      <c r="I63" s="179"/>
    </row>
    <row r="64" spans="1:9">
      <c r="A64" s="570"/>
      <c r="B64" s="571"/>
      <c r="C64" s="572"/>
      <c r="D64" s="572"/>
      <c r="E64" s="468" t="s">
        <v>578</v>
      </c>
      <c r="F64" s="178"/>
      <c r="G64" s="180"/>
      <c r="H64" s="178"/>
      <c r="I64" s="179"/>
    </row>
    <row r="65" spans="1:9" ht="43.5">
      <c r="A65" s="51" t="s">
        <v>0</v>
      </c>
      <c r="B65" s="128" t="str">
        <f>$B$4</f>
        <v>Account Codes</v>
      </c>
      <c r="C65" s="46" t="str">
        <f>$C$4</f>
        <v>As At                      31st March, 2017</v>
      </c>
      <c r="D65" s="46" t="str">
        <f>$D$4</f>
        <v>As At                 31st March, 2016</v>
      </c>
      <c r="E65" s="46" t="str">
        <f>E44</f>
        <v xml:space="preserve">           As At        31st March, 2015</v>
      </c>
      <c r="F65" s="178"/>
      <c r="G65" s="181"/>
      <c r="H65" s="181"/>
      <c r="I65" s="182"/>
    </row>
    <row r="66" spans="1:9">
      <c r="A66" s="306"/>
      <c r="B66" s="302"/>
      <c r="C66" s="308"/>
      <c r="D66" s="308"/>
      <c r="E66" s="308"/>
      <c r="F66" s="178"/>
      <c r="G66" s="183"/>
      <c r="H66" s="183"/>
      <c r="I66" s="179"/>
    </row>
    <row r="67" spans="1:9">
      <c r="A67" s="44" t="s">
        <v>330</v>
      </c>
      <c r="B67" s="303"/>
      <c r="C67" s="167"/>
      <c r="D67" s="167"/>
      <c r="E67" s="167"/>
      <c r="F67" s="178"/>
      <c r="G67" s="180"/>
      <c r="H67" s="180"/>
      <c r="I67" s="179"/>
    </row>
    <row r="68" spans="1:9" ht="15" thickBot="1">
      <c r="A68" s="761" t="s">
        <v>639</v>
      </c>
      <c r="B68" s="303"/>
      <c r="C68" s="294">
        <f>D68</f>
        <v>50000</v>
      </c>
      <c r="D68" s="294">
        <v>50000</v>
      </c>
      <c r="E68" s="294">
        <v>32000</v>
      </c>
      <c r="F68" s="178"/>
      <c r="G68" s="186"/>
      <c r="H68" s="186"/>
      <c r="I68" s="179"/>
    </row>
    <row r="69" spans="1:9" ht="15" thickTop="1">
      <c r="A69" s="44"/>
      <c r="B69" s="303"/>
      <c r="C69" s="309"/>
      <c r="D69" s="167"/>
      <c r="E69" s="167"/>
      <c r="F69" s="178"/>
      <c r="G69" s="180"/>
      <c r="H69" s="180"/>
      <c r="I69" s="179"/>
    </row>
    <row r="70" spans="1:9">
      <c r="A70" s="307" t="s">
        <v>402</v>
      </c>
      <c r="B70" s="303"/>
      <c r="C70" s="529"/>
      <c r="D70" s="529"/>
      <c r="E70" s="529"/>
      <c r="F70" s="180"/>
      <c r="G70" s="180"/>
      <c r="H70" s="180"/>
      <c r="I70" s="179"/>
    </row>
    <row r="71" spans="1:9" ht="18" customHeight="1">
      <c r="A71" s="760" t="s">
        <v>619</v>
      </c>
      <c r="B71" s="304" t="s">
        <v>559</v>
      </c>
      <c r="C71" s="309">
        <v>35766.011299999998</v>
      </c>
      <c r="D71" s="167">
        <v>22130.921300000002</v>
      </c>
      <c r="E71" s="167">
        <v>5</v>
      </c>
      <c r="F71" s="180"/>
      <c r="G71" s="180"/>
      <c r="H71" s="180"/>
      <c r="I71" s="179"/>
    </row>
    <row r="72" spans="1:9" ht="11.25" customHeight="1">
      <c r="A72" s="759"/>
      <c r="B72" s="304"/>
      <c r="C72" s="309"/>
      <c r="D72" s="167"/>
      <c r="E72" s="167"/>
      <c r="F72" s="180"/>
      <c r="G72" s="180"/>
      <c r="H72" s="180"/>
      <c r="I72" s="179"/>
    </row>
    <row r="73" spans="1:9">
      <c r="A73" s="215" t="s">
        <v>1</v>
      </c>
      <c r="B73" s="305"/>
      <c r="C73" s="49">
        <f>SUM(C70:C71)</f>
        <v>35766.011299999998</v>
      </c>
      <c r="D73" s="49">
        <f>SUM(D70:D71)</f>
        <v>22130.921300000002</v>
      </c>
      <c r="E73" s="49">
        <f>SUM(E70:E71)</f>
        <v>5</v>
      </c>
      <c r="F73" s="180"/>
      <c r="G73" s="180"/>
      <c r="H73" s="180"/>
      <c r="I73" s="179"/>
    </row>
    <row r="74" spans="1:9" s="540" customFormat="1">
      <c r="A74" s="245"/>
      <c r="B74" s="295"/>
      <c r="C74" s="296"/>
      <c r="D74" s="296"/>
      <c r="E74" s="212"/>
      <c r="F74" s="77"/>
      <c r="G74" s="77"/>
      <c r="H74" s="81"/>
      <c r="I74" s="55"/>
    </row>
    <row r="75" spans="1:9" s="540" customFormat="1" ht="33.75" customHeight="1">
      <c r="A75" s="800" t="s">
        <v>620</v>
      </c>
      <c r="B75" s="800"/>
      <c r="C75" s="800"/>
      <c r="D75" s="800"/>
      <c r="E75" s="800"/>
      <c r="F75" s="652"/>
      <c r="G75" s="187"/>
      <c r="H75" s="187"/>
      <c r="I75" s="55"/>
    </row>
    <row r="76" spans="1:9" s="540" customFormat="1" ht="30.75" customHeight="1">
      <c r="A76" s="800" t="s">
        <v>400</v>
      </c>
      <c r="B76" s="800"/>
      <c r="C76" s="800"/>
      <c r="D76" s="800"/>
      <c r="E76" s="800"/>
      <c r="F76" s="652"/>
      <c r="G76" s="187"/>
      <c r="H76" s="187"/>
      <c r="I76" s="55"/>
    </row>
    <row r="77" spans="1:9" s="540" customFormat="1">
      <c r="A77" s="56"/>
      <c r="B77" s="135"/>
      <c r="C77" s="78"/>
      <c r="D77" s="78"/>
      <c r="E77" s="77"/>
      <c r="F77" s="77"/>
      <c r="G77" s="77"/>
      <c r="H77" s="81"/>
      <c r="I77" s="55"/>
    </row>
    <row r="78" spans="1:9" s="540" customFormat="1">
      <c r="A78" s="816" t="s">
        <v>346</v>
      </c>
      <c r="B78" s="816"/>
      <c r="C78" s="816"/>
      <c r="D78" s="816"/>
      <c r="E78" s="816"/>
      <c r="F78" s="816"/>
      <c r="G78" s="77"/>
      <c r="H78" s="81"/>
      <c r="I78" s="55"/>
    </row>
    <row r="79" spans="1:9" s="540" customFormat="1">
      <c r="A79" s="657"/>
      <c r="B79" s="657"/>
      <c r="C79" s="657"/>
      <c r="D79" s="657"/>
      <c r="E79" s="667"/>
      <c r="F79" s="468" t="s">
        <v>578</v>
      </c>
      <c r="G79" s="77"/>
      <c r="H79" s="81"/>
      <c r="I79" s="55"/>
    </row>
    <row r="80" spans="1:9" s="540" customFormat="1" ht="15" customHeight="1">
      <c r="A80" s="818" t="s">
        <v>0</v>
      </c>
      <c r="B80" s="820" t="str">
        <f>B65</f>
        <v>Account Codes</v>
      </c>
      <c r="C80" s="808" t="str">
        <f>$C$4</f>
        <v>As At                      31st March, 2017</v>
      </c>
      <c r="D80" s="809"/>
      <c r="E80" s="810" t="str">
        <f>$D$4</f>
        <v>As At                 31st March, 2016</v>
      </c>
      <c r="F80" s="811"/>
      <c r="G80" s="76"/>
      <c r="H80" s="76"/>
      <c r="I80" s="81"/>
    </row>
    <row r="81" spans="1:9" s="540" customFormat="1" ht="43.5">
      <c r="A81" s="819"/>
      <c r="B81" s="821"/>
      <c r="C81" s="188" t="s">
        <v>580</v>
      </c>
      <c r="D81" s="189" t="s">
        <v>197</v>
      </c>
      <c r="E81" s="188" t="s">
        <v>580</v>
      </c>
      <c r="F81" s="190" t="s">
        <v>197</v>
      </c>
      <c r="G81" s="573"/>
      <c r="H81" s="573"/>
      <c r="I81" s="573"/>
    </row>
    <row r="82" spans="1:9" s="540" customFormat="1">
      <c r="A82" s="191" t="s">
        <v>198</v>
      </c>
      <c r="B82" s="574"/>
      <c r="C82" s="192">
        <f>E86</f>
        <v>2213.09213</v>
      </c>
      <c r="D82" s="193">
        <f>F86</f>
        <v>22130.921300000002</v>
      </c>
      <c r="E82" s="194">
        <v>0.5</v>
      </c>
      <c r="F82" s="193">
        <f>E82*10</f>
        <v>5</v>
      </c>
      <c r="G82" s="477"/>
      <c r="H82" s="477"/>
      <c r="I82" s="477"/>
    </row>
    <row r="83" spans="1:9" s="540" customFormat="1">
      <c r="A83" s="191"/>
      <c r="B83" s="575"/>
      <c r="C83" s="195"/>
      <c r="D83" s="163"/>
      <c r="E83" s="196"/>
      <c r="F83" s="197"/>
      <c r="G83" s="477"/>
      <c r="H83" s="477"/>
      <c r="I83" s="477"/>
    </row>
    <row r="84" spans="1:9" s="540" customFormat="1">
      <c r="A84" s="191" t="s">
        <v>199</v>
      </c>
      <c r="B84" s="575"/>
      <c r="C84" s="198">
        <f>(C71/10)-E86</f>
        <v>1363.509</v>
      </c>
      <c r="D84" s="163">
        <f>C84*10</f>
        <v>13635.09</v>
      </c>
      <c r="E84" s="199">
        <f>(D71/10)-50000/100000</f>
        <v>2212.59213</v>
      </c>
      <c r="F84" s="163">
        <f>E84*10</f>
        <v>22125.921300000002</v>
      </c>
      <c r="G84" s="477"/>
      <c r="H84" s="477"/>
      <c r="I84" s="477"/>
    </row>
    <row r="85" spans="1:9" s="540" customFormat="1">
      <c r="A85" s="191"/>
      <c r="B85" s="575"/>
      <c r="C85" s="200"/>
      <c r="D85" s="201"/>
      <c r="E85" s="202"/>
      <c r="F85" s="201"/>
      <c r="G85" s="477"/>
      <c r="H85" s="477"/>
      <c r="I85" s="477"/>
    </row>
    <row r="86" spans="1:9" s="540" customFormat="1">
      <c r="A86" s="203" t="s">
        <v>200</v>
      </c>
      <c r="B86" s="576"/>
      <c r="C86" s="204">
        <f t="shared" ref="C86:E86" si="0">C82+C84</f>
        <v>3576.60113</v>
      </c>
      <c r="D86" s="204">
        <f t="shared" si="0"/>
        <v>35766.011299999998</v>
      </c>
      <c r="E86" s="204">
        <f t="shared" si="0"/>
        <v>2213.09213</v>
      </c>
      <c r="F86" s="204">
        <f>F82+F84</f>
        <v>22130.921300000002</v>
      </c>
      <c r="G86" s="477"/>
      <c r="H86" s="477"/>
      <c r="I86" s="477"/>
    </row>
    <row r="87" spans="1:9" s="540" customFormat="1">
      <c r="A87" s="56"/>
      <c r="B87" s="135"/>
      <c r="C87" s="78"/>
      <c r="D87" s="78"/>
      <c r="E87" s="82"/>
      <c r="F87" s="82"/>
      <c r="G87" s="82"/>
      <c r="H87" s="81"/>
      <c r="I87" s="55"/>
    </row>
    <row r="88" spans="1:9" s="540" customFormat="1">
      <c r="A88" s="205" t="s">
        <v>347</v>
      </c>
      <c r="B88" s="206"/>
      <c r="C88" s="207"/>
      <c r="D88" s="207"/>
      <c r="E88" s="208"/>
      <c r="F88" s="82"/>
      <c r="G88" s="82"/>
      <c r="H88" s="86"/>
      <c r="I88" s="57"/>
    </row>
    <row r="89" spans="1:9" s="540" customFormat="1" ht="15" customHeight="1">
      <c r="A89" s="209" t="s">
        <v>331</v>
      </c>
      <c r="B89" s="209"/>
      <c r="C89" s="209"/>
      <c r="D89" s="209"/>
      <c r="E89" s="209"/>
      <c r="F89" s="187"/>
      <c r="G89" s="187"/>
      <c r="H89" s="187"/>
      <c r="I89" s="187"/>
    </row>
    <row r="90" spans="1:9" s="540" customFormat="1">
      <c r="A90" s="58"/>
      <c r="B90" s="58"/>
      <c r="C90" s="79"/>
      <c r="D90" s="79"/>
      <c r="E90" s="79"/>
      <c r="F90" s="79"/>
      <c r="G90" s="79"/>
      <c r="H90" s="79"/>
      <c r="I90" s="58"/>
    </row>
    <row r="91" spans="1:9" s="540" customFormat="1">
      <c r="A91" s="817" t="s">
        <v>348</v>
      </c>
      <c r="B91" s="817"/>
      <c r="C91" s="817"/>
      <c r="D91" s="817"/>
      <c r="E91" s="817"/>
      <c r="F91" s="817"/>
      <c r="G91" s="82"/>
      <c r="H91" s="81"/>
      <c r="I91" s="55"/>
    </row>
    <row r="92" spans="1:9" s="540" customFormat="1" ht="27.75" customHeight="1">
      <c r="A92" s="795" t="s">
        <v>0</v>
      </c>
      <c r="B92" s="822" t="str">
        <f>B80</f>
        <v>Account Codes</v>
      </c>
      <c r="C92" s="810" t="str">
        <f>$C$4</f>
        <v>As At                      31st March, 2017</v>
      </c>
      <c r="D92" s="811"/>
      <c r="E92" s="810" t="str">
        <f>$D$4</f>
        <v>As At                 31st March, 2016</v>
      </c>
      <c r="F92" s="811"/>
      <c r="G92" s="82"/>
      <c r="H92" s="81"/>
      <c r="I92" s="55"/>
    </row>
    <row r="93" spans="1:9" s="540" customFormat="1" ht="43.5">
      <c r="A93" s="796"/>
      <c r="B93" s="821"/>
      <c r="C93" s="188" t="s">
        <v>580</v>
      </c>
      <c r="D93" s="210" t="s">
        <v>201</v>
      </c>
      <c r="E93" s="188" t="s">
        <v>580</v>
      </c>
      <c r="F93" s="210" t="s">
        <v>201</v>
      </c>
      <c r="G93" s="83"/>
      <c r="H93" s="83"/>
      <c r="I93" s="55"/>
    </row>
    <row r="94" spans="1:9" s="540" customFormat="1" ht="33.75" customHeight="1">
      <c r="A94" s="763" t="s">
        <v>202</v>
      </c>
      <c r="B94" s="574"/>
      <c r="C94" s="192">
        <f>C86</f>
        <v>3576.60113</v>
      </c>
      <c r="D94" s="211">
        <v>1</v>
      </c>
      <c r="E94" s="192">
        <f>E86</f>
        <v>2213.09213</v>
      </c>
      <c r="F94" s="211">
        <v>1</v>
      </c>
      <c r="G94" s="80"/>
      <c r="H94" s="84"/>
      <c r="I94" s="55"/>
    </row>
    <row r="95" spans="1:9" s="540" customFormat="1" ht="6.75" customHeight="1">
      <c r="A95" s="203"/>
      <c r="B95" s="576"/>
      <c r="C95" s="200"/>
      <c r="D95" s="201"/>
      <c r="E95" s="202"/>
      <c r="F95" s="201"/>
      <c r="G95" s="80"/>
      <c r="H95" s="80"/>
      <c r="I95" s="55"/>
    </row>
    <row r="96" spans="1:9" s="540" customFormat="1">
      <c r="B96" s="577"/>
      <c r="C96" s="477"/>
      <c r="D96" s="477"/>
      <c r="E96" s="477"/>
      <c r="F96" s="477"/>
      <c r="G96" s="477"/>
      <c r="H96" s="477"/>
    </row>
    <row r="97" spans="1:11" ht="29.25" customHeight="1">
      <c r="A97" s="832" t="s">
        <v>640</v>
      </c>
      <c r="B97" s="832"/>
      <c r="C97" s="832"/>
      <c r="D97" s="832"/>
      <c r="E97" s="832"/>
      <c r="F97" s="832"/>
      <c r="G97" s="85"/>
      <c r="H97" s="85"/>
    </row>
    <row r="98" spans="1:11" ht="15" customHeight="1">
      <c r="A98" s="298"/>
      <c r="B98" s="298"/>
      <c r="C98" s="298"/>
      <c r="D98" s="298"/>
      <c r="E98" s="468" t="s">
        <v>578</v>
      </c>
      <c r="F98" s="85"/>
      <c r="G98" s="85"/>
      <c r="H98" s="85"/>
    </row>
    <row r="99" spans="1:11" ht="28.5" customHeight="1">
      <c r="A99" s="299" t="s">
        <v>0</v>
      </c>
      <c r="B99" s="578" t="str">
        <f>B92</f>
        <v>Account Codes</v>
      </c>
      <c r="C99" s="188" t="s">
        <v>580</v>
      </c>
      <c r="D99" s="102" t="s">
        <v>245</v>
      </c>
      <c r="E99" s="102" t="s">
        <v>197</v>
      </c>
      <c r="F99" s="477"/>
      <c r="G99" s="59"/>
      <c r="H99" s="59"/>
    </row>
    <row r="100" spans="1:11" ht="15" customHeight="1">
      <c r="A100" s="300" t="s">
        <v>239</v>
      </c>
      <c r="B100" s="823"/>
      <c r="C100" s="579">
        <f>C84</f>
        <v>1363.509</v>
      </c>
      <c r="D100" s="813" t="s">
        <v>401</v>
      </c>
      <c r="E100" s="579">
        <f>C100*10</f>
        <v>13635.09</v>
      </c>
      <c r="F100" s="477"/>
      <c r="G100" s="573"/>
      <c r="H100" s="567"/>
    </row>
    <row r="101" spans="1:11">
      <c r="A101" s="300" t="s">
        <v>240</v>
      </c>
      <c r="B101" s="824"/>
      <c r="C101" s="529">
        <f>E84</f>
        <v>2212.59213</v>
      </c>
      <c r="D101" s="814"/>
      <c r="E101" s="529">
        <f t="shared" ref="E101:E105" si="1">C101*10</f>
        <v>22125.921300000002</v>
      </c>
      <c r="F101" s="477"/>
      <c r="G101" s="573"/>
      <c r="H101" s="567"/>
    </row>
    <row r="102" spans="1:11">
      <c r="A102" s="300" t="s">
        <v>241</v>
      </c>
      <c r="B102" s="824"/>
      <c r="C102" s="529">
        <v>0</v>
      </c>
      <c r="D102" s="814"/>
      <c r="E102" s="529">
        <f t="shared" si="1"/>
        <v>0</v>
      </c>
      <c r="F102" s="477"/>
      <c r="G102" s="573"/>
      <c r="H102" s="567"/>
    </row>
    <row r="103" spans="1:11">
      <c r="A103" s="300" t="s">
        <v>242</v>
      </c>
      <c r="B103" s="824"/>
      <c r="C103" s="529">
        <v>0</v>
      </c>
      <c r="D103" s="814"/>
      <c r="E103" s="529">
        <f t="shared" si="1"/>
        <v>0</v>
      </c>
      <c r="F103" s="477"/>
      <c r="G103" s="477"/>
      <c r="H103" s="567"/>
    </row>
    <row r="104" spans="1:11">
      <c r="A104" s="300" t="s">
        <v>243</v>
      </c>
      <c r="B104" s="824"/>
      <c r="C104" s="529">
        <v>0</v>
      </c>
      <c r="D104" s="814"/>
      <c r="E104" s="529">
        <f t="shared" si="1"/>
        <v>0</v>
      </c>
      <c r="F104" s="477"/>
      <c r="G104" s="477"/>
      <c r="H104" s="567"/>
    </row>
    <row r="105" spans="1:11">
      <c r="A105" s="301" t="s">
        <v>244</v>
      </c>
      <c r="B105" s="825"/>
      <c r="C105" s="580">
        <v>0</v>
      </c>
      <c r="D105" s="815"/>
      <c r="E105" s="580">
        <f t="shared" si="1"/>
        <v>0</v>
      </c>
      <c r="F105" s="477"/>
      <c r="G105" s="477"/>
    </row>
    <row r="107" spans="1:11">
      <c r="A107" s="807" t="s">
        <v>248</v>
      </c>
      <c r="B107" s="807"/>
      <c r="C107" s="807"/>
      <c r="D107" s="807"/>
      <c r="E107" s="807"/>
      <c r="F107" s="807"/>
      <c r="G107" s="807"/>
      <c r="H107" s="807"/>
      <c r="I107" s="807"/>
    </row>
    <row r="108" spans="1:11">
      <c r="A108" s="807" t="s">
        <v>350</v>
      </c>
      <c r="B108" s="807"/>
      <c r="C108" s="807"/>
      <c r="D108" s="807"/>
      <c r="E108" s="807"/>
      <c r="F108" s="807"/>
      <c r="G108" s="807"/>
      <c r="H108" s="807"/>
      <c r="I108" s="807"/>
    </row>
    <row r="109" spans="1:11">
      <c r="I109" s="468" t="s">
        <v>578</v>
      </c>
    </row>
    <row r="110" spans="1:11" ht="72.5">
      <c r="A110" s="154" t="s">
        <v>0</v>
      </c>
      <c r="B110" s="155" t="str">
        <f>$B$4</f>
        <v>Account Codes</v>
      </c>
      <c r="C110" s="156" t="str">
        <f>$C$4</f>
        <v>As At                      31st March, 2017</v>
      </c>
      <c r="D110" s="581" t="s">
        <v>421</v>
      </c>
      <c r="E110" s="581" t="s">
        <v>422</v>
      </c>
      <c r="F110" s="157" t="str">
        <f>$D$4</f>
        <v>As At                 31st March, 2016</v>
      </c>
      <c r="G110" s="581" t="s">
        <v>423</v>
      </c>
      <c r="H110" s="581" t="s">
        <v>424</v>
      </c>
      <c r="I110" s="459" t="str">
        <f>E65</f>
        <v xml:space="preserve">           As At        31st March, 2015</v>
      </c>
      <c r="J110" s="582"/>
      <c r="K110" s="583"/>
    </row>
    <row r="111" spans="1:11">
      <c r="A111" s="584" t="s">
        <v>249</v>
      </c>
      <c r="B111" s="631"/>
      <c r="C111" s="440"/>
      <c r="D111" s="585"/>
      <c r="E111" s="586"/>
      <c r="F111" s="436"/>
      <c r="G111" s="587"/>
      <c r="H111" s="587"/>
      <c r="I111" s="460"/>
      <c r="J111" s="588"/>
      <c r="K111" s="573"/>
    </row>
    <row r="112" spans="1:11">
      <c r="A112" s="138" t="s">
        <v>319</v>
      </c>
      <c r="B112" s="629"/>
      <c r="C112" s="441"/>
      <c r="D112" s="587"/>
      <c r="E112" s="586"/>
      <c r="F112" s="436"/>
      <c r="G112" s="587"/>
      <c r="H112" s="587"/>
      <c r="I112" s="460"/>
      <c r="J112" s="588"/>
      <c r="K112" s="573"/>
    </row>
    <row r="113" spans="1:11" ht="7.5" customHeight="1">
      <c r="A113" s="138"/>
      <c r="B113" s="629"/>
      <c r="C113" s="441"/>
      <c r="D113" s="587"/>
      <c r="E113" s="586"/>
      <c r="F113" s="436"/>
      <c r="G113" s="587"/>
      <c r="H113" s="587"/>
      <c r="I113" s="460"/>
      <c r="J113" s="588"/>
      <c r="K113" s="573"/>
    </row>
    <row r="114" spans="1:11">
      <c r="A114" s="536" t="s">
        <v>320</v>
      </c>
      <c r="B114" s="827" t="s">
        <v>577</v>
      </c>
      <c r="C114" s="439">
        <v>0</v>
      </c>
      <c r="D114" s="589" t="s">
        <v>314</v>
      </c>
      <c r="E114" s="590">
        <v>0</v>
      </c>
      <c r="F114" s="437">
        <v>0</v>
      </c>
      <c r="G114" s="589" t="s">
        <v>314</v>
      </c>
      <c r="H114" s="480">
        <v>0</v>
      </c>
      <c r="I114" s="461"/>
      <c r="J114" s="591"/>
      <c r="K114" s="567"/>
    </row>
    <row r="115" spans="1:11" ht="7.5" customHeight="1">
      <c r="A115" s="138"/>
      <c r="B115" s="828"/>
      <c r="C115" s="441"/>
      <c r="D115" s="587"/>
      <c r="E115" s="586"/>
      <c r="F115" s="436"/>
      <c r="G115" s="587"/>
      <c r="H115" s="587"/>
      <c r="I115" s="460"/>
      <c r="J115" s="588"/>
      <c r="K115" s="573"/>
    </row>
    <row r="116" spans="1:11">
      <c r="A116" s="164" t="s">
        <v>321</v>
      </c>
      <c r="B116" s="828"/>
      <c r="C116" s="441"/>
      <c r="D116" s="587"/>
      <c r="E116" s="586"/>
      <c r="F116" s="436"/>
      <c r="G116" s="587"/>
      <c r="H116" s="587"/>
      <c r="I116" s="460"/>
      <c r="J116" s="588"/>
      <c r="K116" s="573"/>
    </row>
    <row r="117" spans="1:11">
      <c r="A117" s="158" t="s">
        <v>318</v>
      </c>
      <c r="B117" s="828"/>
      <c r="C117" s="439">
        <v>0</v>
      </c>
      <c r="D117" s="592" t="s">
        <v>314</v>
      </c>
      <c r="E117" s="593">
        <v>0</v>
      </c>
      <c r="F117" s="437">
        <v>5000</v>
      </c>
      <c r="G117" s="589" t="s">
        <v>314</v>
      </c>
      <c r="H117" s="480">
        <v>0</v>
      </c>
      <c r="I117" s="461">
        <v>0</v>
      </c>
      <c r="J117" s="591"/>
      <c r="K117" s="567"/>
    </row>
    <row r="118" spans="1:11" ht="65.25" customHeight="1">
      <c r="A118" s="174" t="s">
        <v>322</v>
      </c>
      <c r="B118" s="828"/>
      <c r="C118" s="441"/>
      <c r="D118" s="587"/>
      <c r="E118" s="586"/>
      <c r="F118" s="436"/>
      <c r="G118" s="587"/>
      <c r="H118" s="587"/>
      <c r="I118" s="460"/>
      <c r="J118" s="588"/>
      <c r="K118" s="573"/>
    </row>
    <row r="119" spans="1:11">
      <c r="A119" s="594"/>
      <c r="B119" s="828"/>
      <c r="C119" s="441"/>
      <c r="D119" s="587"/>
      <c r="E119" s="586"/>
      <c r="F119" s="436"/>
      <c r="G119" s="587"/>
      <c r="H119" s="587"/>
      <c r="I119" s="460"/>
      <c r="J119" s="588"/>
      <c r="K119" s="573"/>
    </row>
    <row r="120" spans="1:11" s="465" customFormat="1" ht="18.75" customHeight="1">
      <c r="A120" s="158" t="s">
        <v>312</v>
      </c>
      <c r="B120" s="828"/>
      <c r="C120" s="439">
        <v>634</v>
      </c>
      <c r="D120" s="595" t="s">
        <v>314</v>
      </c>
      <c r="E120" s="593">
        <v>0</v>
      </c>
      <c r="F120" s="437">
        <v>634</v>
      </c>
      <c r="G120" s="437"/>
      <c r="H120" s="437">
        <v>0</v>
      </c>
      <c r="I120" s="461">
        <v>0</v>
      </c>
      <c r="J120" s="596"/>
      <c r="K120" s="461"/>
    </row>
    <row r="121" spans="1:11" s="465" customFormat="1" ht="72" customHeight="1">
      <c r="A121" s="175" t="s">
        <v>392</v>
      </c>
      <c r="B121" s="828"/>
      <c r="C121" s="439"/>
      <c r="D121" s="471"/>
      <c r="E121" s="593"/>
      <c r="F121" s="437"/>
      <c r="G121" s="471"/>
      <c r="H121" s="437"/>
      <c r="I121" s="461"/>
      <c r="J121" s="463"/>
      <c r="K121" s="597"/>
    </row>
    <row r="122" spans="1:11" s="465" customFormat="1">
      <c r="A122" s="71"/>
      <c r="B122" s="828"/>
      <c r="C122" s="439"/>
      <c r="D122" s="471"/>
      <c r="E122" s="593"/>
      <c r="F122" s="437"/>
      <c r="G122" s="471"/>
      <c r="H122" s="471"/>
      <c r="I122" s="461"/>
      <c r="J122" s="527"/>
      <c r="K122" s="598"/>
    </row>
    <row r="123" spans="1:11" s="465" customFormat="1">
      <c r="A123" s="513" t="s">
        <v>250</v>
      </c>
      <c r="B123" s="828"/>
      <c r="C123" s="439"/>
      <c r="D123" s="471"/>
      <c r="E123" s="593"/>
      <c r="F123" s="437"/>
      <c r="G123" s="471"/>
      <c r="H123" s="471"/>
      <c r="I123" s="461"/>
      <c r="J123" s="527"/>
      <c r="K123" s="598"/>
    </row>
    <row r="124" spans="1:11" s="465" customFormat="1">
      <c r="A124" s="71" t="s">
        <v>313</v>
      </c>
      <c r="B124" s="828"/>
      <c r="C124" s="439">
        <v>4060.6136999999999</v>
      </c>
      <c r="D124" s="595" t="s">
        <v>314</v>
      </c>
      <c r="E124" s="593">
        <v>956.82285000000002</v>
      </c>
      <c r="F124" s="437">
        <v>3806.6936999999998</v>
      </c>
      <c r="G124" s="595" t="s">
        <v>314</v>
      </c>
      <c r="H124" s="471">
        <v>639.88008000000002</v>
      </c>
      <c r="I124" s="461">
        <v>3169.4277000000002</v>
      </c>
      <c r="J124" s="596"/>
      <c r="K124" s="598"/>
    </row>
    <row r="125" spans="1:11" s="465" customFormat="1" ht="66" customHeight="1">
      <c r="A125" s="175" t="s">
        <v>393</v>
      </c>
      <c r="B125" s="828"/>
      <c r="C125" s="439"/>
      <c r="D125" s="471"/>
      <c r="E125" s="593"/>
      <c r="F125" s="437"/>
      <c r="G125" s="437"/>
      <c r="H125" s="471"/>
      <c r="I125" s="527"/>
      <c r="J125" s="527"/>
      <c r="K125" s="598"/>
    </row>
    <row r="126" spans="1:11" s="465" customFormat="1">
      <c r="A126" s="599"/>
      <c r="B126" s="828"/>
      <c r="C126" s="439"/>
      <c r="D126" s="471"/>
      <c r="E126" s="593"/>
      <c r="F126" s="437"/>
      <c r="G126" s="471"/>
      <c r="H126" s="471"/>
      <c r="I126" s="461"/>
      <c r="J126" s="527"/>
      <c r="K126" s="598"/>
    </row>
    <row r="127" spans="1:11" s="465" customFormat="1">
      <c r="A127" s="600" t="s">
        <v>317</v>
      </c>
      <c r="B127" s="828"/>
      <c r="C127" s="512"/>
      <c r="D127" s="42"/>
      <c r="E127" s="593"/>
      <c r="F127" s="437"/>
      <c r="G127" s="471"/>
      <c r="H127" s="471"/>
      <c r="I127" s="461"/>
      <c r="J127" s="527"/>
      <c r="K127" s="598"/>
    </row>
    <row r="128" spans="1:11" s="519" customFormat="1" ht="44.25" customHeight="1">
      <c r="A128" s="601" t="s">
        <v>316</v>
      </c>
      <c r="B128" s="828"/>
      <c r="C128" s="442">
        <v>5592.6317499999996</v>
      </c>
      <c r="D128" s="162" t="s">
        <v>315</v>
      </c>
      <c r="E128" s="602">
        <v>268.98502999999999</v>
      </c>
      <c r="F128" s="438">
        <v>0</v>
      </c>
      <c r="G128" s="603" t="s">
        <v>314</v>
      </c>
      <c r="H128" s="602">
        <v>0</v>
      </c>
      <c r="I128" s="462">
        <v>0</v>
      </c>
      <c r="J128" s="604"/>
      <c r="K128" s="605"/>
    </row>
    <row r="129" spans="1:11" s="465" customFormat="1" ht="48.75" customHeight="1">
      <c r="A129" s="606" t="s">
        <v>394</v>
      </c>
      <c r="B129" s="828"/>
      <c r="C129" s="533"/>
      <c r="D129" s="516"/>
      <c r="E129" s="607"/>
      <c r="F129" s="438"/>
      <c r="G129" s="438"/>
      <c r="H129" s="438"/>
      <c r="I129" s="462"/>
      <c r="J129" s="527"/>
      <c r="K129" s="598"/>
    </row>
    <row r="130" spans="1:11" s="465" customFormat="1">
      <c r="A130" s="161" t="s">
        <v>203</v>
      </c>
      <c r="B130" s="629"/>
      <c r="C130" s="497">
        <f>SUM(C111:C129)</f>
        <v>10287.245449999999</v>
      </c>
      <c r="D130" s="608" t="s">
        <v>314</v>
      </c>
      <c r="E130" s="483">
        <f>SUM(E111:E129)</f>
        <v>1225.8078800000001</v>
      </c>
      <c r="F130" s="497">
        <f>SUM(F111:F129)</f>
        <v>9440.6936999999998</v>
      </c>
      <c r="G130" s="608" t="s">
        <v>314</v>
      </c>
      <c r="H130" s="483">
        <f>SUM(H111:H129)</f>
        <v>639.88008000000002</v>
      </c>
      <c r="I130" s="609">
        <f t="shared" ref="I130" si="2">SUM(I111:I129)</f>
        <v>3169.4277000000002</v>
      </c>
      <c r="J130" s="596"/>
      <c r="K130" s="598"/>
    </row>
    <row r="131" spans="1:11" s="465" customFormat="1">
      <c r="A131" s="161"/>
      <c r="B131" s="629"/>
      <c r="C131" s="493"/>
      <c r="D131" s="471"/>
      <c r="E131" s="471"/>
      <c r="F131" s="497"/>
      <c r="G131" s="497"/>
      <c r="H131" s="483"/>
      <c r="I131" s="610"/>
      <c r="J131" s="527"/>
      <c r="K131" s="598"/>
    </row>
    <row r="132" spans="1:11" s="465" customFormat="1" ht="27" customHeight="1">
      <c r="A132" s="599" t="s">
        <v>251</v>
      </c>
      <c r="B132" s="629"/>
      <c r="C132" s="493">
        <v>1660.82725</v>
      </c>
      <c r="D132" s="595" t="s">
        <v>314</v>
      </c>
      <c r="E132" s="595" t="s">
        <v>314</v>
      </c>
      <c r="F132" s="439">
        <v>2415.1562300000001</v>
      </c>
      <c r="G132" s="439"/>
      <c r="H132" s="439"/>
      <c r="I132" s="463">
        <v>277.59327000000002</v>
      </c>
      <c r="J132" s="596"/>
      <c r="K132" s="611"/>
    </row>
    <row r="133" spans="1:11" s="465" customFormat="1">
      <c r="A133" s="599"/>
      <c r="B133" s="629"/>
      <c r="C133" s="493"/>
      <c r="D133" s="471"/>
      <c r="E133" s="471"/>
      <c r="F133" s="439"/>
      <c r="G133" s="471"/>
      <c r="H133" s="471"/>
      <c r="I133" s="463"/>
      <c r="J133" s="527"/>
      <c r="K133" s="598"/>
    </row>
    <row r="134" spans="1:11" s="465" customFormat="1">
      <c r="A134" s="599"/>
      <c r="B134" s="629"/>
      <c r="C134" s="443"/>
      <c r="D134" s="471"/>
      <c r="E134" s="471"/>
      <c r="F134" s="439"/>
      <c r="G134" s="471"/>
      <c r="H134" s="471"/>
      <c r="I134" s="463"/>
      <c r="J134" s="527"/>
      <c r="K134" s="598"/>
    </row>
    <row r="135" spans="1:11" s="465" customFormat="1">
      <c r="A135" s="96" t="s">
        <v>1</v>
      </c>
      <c r="B135" s="632"/>
      <c r="C135" s="94">
        <f>C130-SUM(C131:C134)</f>
        <v>8626.4181999999983</v>
      </c>
      <c r="D135" s="612" t="s">
        <v>314</v>
      </c>
      <c r="E135" s="612" t="s">
        <v>314</v>
      </c>
      <c r="F135" s="94">
        <f>F130-SUM(F131:F134)</f>
        <v>7025.5374699999993</v>
      </c>
      <c r="G135" s="94"/>
      <c r="H135" s="94"/>
      <c r="I135" s="94">
        <f t="shared" ref="I135" si="3">I130-SUM(I131:I134)</f>
        <v>2891.8344300000003</v>
      </c>
      <c r="J135" s="596"/>
      <c r="K135" s="611"/>
    </row>
    <row r="136" spans="1:11">
      <c r="A136" s="138"/>
    </row>
    <row r="137" spans="1:11" ht="117.75" customHeight="1">
      <c r="A137" s="831" t="s">
        <v>554</v>
      </c>
      <c r="B137" s="831"/>
      <c r="C137" s="831"/>
      <c r="D137" s="831"/>
      <c r="E137" s="831"/>
      <c r="F137" s="831"/>
      <c r="G137" s="831"/>
      <c r="H137" s="831"/>
      <c r="I137" s="831"/>
    </row>
    <row r="138" spans="1:11">
      <c r="A138" s="138"/>
    </row>
    <row r="139" spans="1:11">
      <c r="A139" s="771" t="s">
        <v>257</v>
      </c>
      <c r="B139" s="771"/>
      <c r="C139" s="771"/>
      <c r="D139" s="771"/>
      <c r="E139" s="771"/>
    </row>
    <row r="140" spans="1:11">
      <c r="A140" s="790" t="s">
        <v>352</v>
      </c>
      <c r="B140" s="790"/>
      <c r="C140" s="790"/>
      <c r="D140" s="790"/>
      <c r="E140" s="790"/>
    </row>
    <row r="141" spans="1:11">
      <c r="E141" s="468" t="s">
        <v>578</v>
      </c>
    </row>
    <row r="142" spans="1:11" ht="43.5">
      <c r="A142" s="89" t="s">
        <v>0</v>
      </c>
      <c r="B142" s="132" t="str">
        <f>$B$4</f>
        <v>Account Codes</v>
      </c>
      <c r="C142" s="90" t="str">
        <f>$C$4</f>
        <v>As At                      31st March, 2017</v>
      </c>
      <c r="D142" s="90" t="str">
        <f>$D$4</f>
        <v>As At                 31st March, 2016</v>
      </c>
      <c r="E142" s="90" t="str">
        <f>E65</f>
        <v xml:space="preserve">           As At        31st March, 2015</v>
      </c>
    </row>
    <row r="143" spans="1:11">
      <c r="A143" s="495" t="s">
        <v>304</v>
      </c>
      <c r="B143" s="613"/>
      <c r="C143" s="614"/>
      <c r="D143" s="614"/>
      <c r="E143" s="614"/>
      <c r="G143" s="536"/>
      <c r="H143" s="536"/>
    </row>
    <row r="144" spans="1:11" ht="51" customHeight="1">
      <c r="A144" s="478" t="s">
        <v>305</v>
      </c>
      <c r="B144" s="829" t="s">
        <v>575</v>
      </c>
      <c r="C144" s="97">
        <v>268.98502999999999</v>
      </c>
      <c r="D144" s="97">
        <v>0</v>
      </c>
      <c r="E144" s="97">
        <v>0</v>
      </c>
      <c r="G144" s="536"/>
      <c r="H144" s="176"/>
    </row>
    <row r="145" spans="1:8">
      <c r="A145" s="478" t="s">
        <v>306</v>
      </c>
      <c r="B145" s="830"/>
      <c r="C145" s="97">
        <v>1391.84222</v>
      </c>
      <c r="D145" s="97">
        <v>2415.1562300000001</v>
      </c>
      <c r="E145" s="97">
        <v>277.59327000000002</v>
      </c>
    </row>
    <row r="146" spans="1:8">
      <c r="A146" s="478"/>
      <c r="B146" s="645"/>
      <c r="C146" s="97"/>
      <c r="D146" s="97"/>
      <c r="E146" s="97"/>
      <c r="G146" s="615"/>
      <c r="H146" s="176"/>
    </row>
    <row r="147" spans="1:8">
      <c r="A147" s="500" t="s">
        <v>307</v>
      </c>
      <c r="B147" s="645"/>
      <c r="C147" s="539"/>
      <c r="D147" s="539"/>
      <c r="E147" s="539"/>
      <c r="G147" s="615"/>
      <c r="H147" s="176"/>
    </row>
    <row r="148" spans="1:8" ht="56.25" customHeight="1">
      <c r="A148" s="478" t="s">
        <v>305</v>
      </c>
      <c r="B148" s="647">
        <v>51.253</v>
      </c>
      <c r="C148" s="97">
        <v>95.403869999999998</v>
      </c>
      <c r="D148" s="97">
        <v>0</v>
      </c>
      <c r="E148" s="97">
        <v>0</v>
      </c>
      <c r="G148" s="615"/>
      <c r="H148" s="176"/>
    </row>
    <row r="149" spans="1:8">
      <c r="A149" s="478" t="s">
        <v>306</v>
      </c>
      <c r="B149" s="646" t="s">
        <v>576</v>
      </c>
      <c r="C149" s="97">
        <v>1445.3928000000001</v>
      </c>
      <c r="D149" s="97">
        <v>1140.03854</v>
      </c>
      <c r="E149" s="97">
        <v>773.55355999999995</v>
      </c>
      <c r="G149" s="615"/>
      <c r="H149" s="176"/>
    </row>
    <row r="150" spans="1:8">
      <c r="A150" s="478"/>
      <c r="B150" s="170"/>
      <c r="C150" s="97"/>
      <c r="D150" s="171"/>
      <c r="E150" s="171"/>
      <c r="G150" s="536"/>
      <c r="H150" s="176"/>
    </row>
    <row r="151" spans="1:8">
      <c r="A151" s="96" t="s">
        <v>1</v>
      </c>
      <c r="B151" s="172"/>
      <c r="C151" s="92">
        <f>SUM(C144:C150)</f>
        <v>3201.62392</v>
      </c>
      <c r="D151" s="173">
        <f>SUM(D144:D150)</f>
        <v>3555.1947700000001</v>
      </c>
      <c r="E151" s="173">
        <f>SUM(E144:E150)</f>
        <v>1051.1468299999999</v>
      </c>
      <c r="G151" s="536"/>
      <c r="H151" s="176"/>
    </row>
    <row r="152" spans="1:8">
      <c r="G152" s="536"/>
      <c r="H152" s="536"/>
    </row>
    <row r="153" spans="1:8">
      <c r="A153" s="790" t="s">
        <v>353</v>
      </c>
      <c r="B153" s="790"/>
      <c r="C153" s="790"/>
      <c r="D153" s="790"/>
      <c r="E153" s="790"/>
    </row>
    <row r="154" spans="1:8">
      <c r="E154" s="468" t="s">
        <v>578</v>
      </c>
    </row>
    <row r="155" spans="1:8" ht="43.5">
      <c r="A155" s="89" t="s">
        <v>0</v>
      </c>
      <c r="B155" s="132" t="str">
        <f>$B$4</f>
        <v>Account Codes</v>
      </c>
      <c r="C155" s="90" t="str">
        <f>$C$4</f>
        <v>As At                      31st March, 2017</v>
      </c>
      <c r="D155" s="90" t="str">
        <f>$D$4</f>
        <v>As At                 31st March, 2016</v>
      </c>
      <c r="E155" s="90" t="str">
        <f>E142</f>
        <v xml:space="preserve">           As At        31st March, 2015</v>
      </c>
    </row>
    <row r="156" spans="1:8">
      <c r="A156" s="566" t="s">
        <v>258</v>
      </c>
      <c r="B156" s="133" t="s">
        <v>560</v>
      </c>
      <c r="C156" s="91">
        <v>1585.8</v>
      </c>
      <c r="D156" s="91">
        <v>465</v>
      </c>
      <c r="E156" s="91">
        <v>93</v>
      </c>
    </row>
    <row r="157" spans="1:8">
      <c r="A157" s="478"/>
      <c r="B157" s="133"/>
      <c r="C157" s="91"/>
      <c r="D157" s="91"/>
      <c r="E157" s="91"/>
    </row>
    <row r="158" spans="1:8">
      <c r="A158" s="96" t="s">
        <v>1</v>
      </c>
      <c r="B158" s="120"/>
      <c r="C158" s="92">
        <f>SUM(C156:C157)</f>
        <v>1585.8</v>
      </c>
      <c r="D158" s="92">
        <f>SUM(D156:D157)</f>
        <v>465</v>
      </c>
      <c r="E158" s="92">
        <f>SUM(E156:E157)</f>
        <v>93</v>
      </c>
    </row>
    <row r="160" spans="1:8">
      <c r="A160" s="790" t="s">
        <v>354</v>
      </c>
      <c r="B160" s="790"/>
      <c r="C160" s="790"/>
      <c r="D160" s="790"/>
      <c r="E160" s="790"/>
    </row>
    <row r="161" spans="1:8">
      <c r="E161" s="468" t="s">
        <v>578</v>
      </c>
    </row>
    <row r="162" spans="1:8" ht="43.5">
      <c r="A162" s="89" t="s">
        <v>0</v>
      </c>
      <c r="B162" s="132" t="str">
        <f>$B$4</f>
        <v>Account Codes</v>
      </c>
      <c r="C162" s="90" t="str">
        <f>$C$4</f>
        <v>As At                      31st March, 2017</v>
      </c>
      <c r="D162" s="90" t="str">
        <f>$D$4</f>
        <v>As At                 31st March, 2016</v>
      </c>
      <c r="E162" s="90" t="str">
        <f>E155</f>
        <v xml:space="preserve">           As At        31st March, 2015</v>
      </c>
      <c r="F162" s="560"/>
    </row>
    <row r="163" spans="1:8" ht="17.25" customHeight="1">
      <c r="A163" s="566" t="s">
        <v>290</v>
      </c>
      <c r="B163" s="633" t="s">
        <v>561</v>
      </c>
      <c r="C163" s="91">
        <v>22.243516800000002</v>
      </c>
      <c r="D163" s="91">
        <v>20.3195668</v>
      </c>
      <c r="E163" s="91">
        <v>22.062376800000003</v>
      </c>
    </row>
    <row r="164" spans="1:8" ht="17.25" customHeight="1">
      <c r="A164" s="474" t="s">
        <v>291</v>
      </c>
      <c r="B164" s="633" t="s">
        <v>562</v>
      </c>
      <c r="C164" s="91">
        <v>52.175493800000005</v>
      </c>
      <c r="D164" s="91">
        <v>42.076553800000006</v>
      </c>
      <c r="E164" s="91">
        <v>43.085903600000002</v>
      </c>
    </row>
    <row r="165" spans="1:8">
      <c r="A165" s="474"/>
      <c r="B165" s="133"/>
      <c r="C165" s="91"/>
      <c r="D165" s="91"/>
      <c r="E165" s="91"/>
    </row>
    <row r="166" spans="1:8">
      <c r="A166" s="96" t="s">
        <v>1</v>
      </c>
      <c r="B166" s="120"/>
      <c r="C166" s="92">
        <f>SUM(C163:C165)</f>
        <v>74.419010600000007</v>
      </c>
      <c r="D166" s="92">
        <f>SUM(D163:D165)</f>
        <v>62.396120600000003</v>
      </c>
      <c r="E166" s="92">
        <f>SUM(E163:E165)</f>
        <v>65.148280400000004</v>
      </c>
    </row>
    <row r="167" spans="1:8">
      <c r="E167" s="567"/>
    </row>
    <row r="168" spans="1:8">
      <c r="A168" s="790" t="s">
        <v>355</v>
      </c>
      <c r="B168" s="790"/>
      <c r="C168" s="790"/>
      <c r="D168" s="790"/>
      <c r="E168" s="790"/>
    </row>
    <row r="169" spans="1:8">
      <c r="E169" s="468" t="s">
        <v>578</v>
      </c>
    </row>
    <row r="170" spans="1:8" ht="43.5">
      <c r="A170" s="95" t="s">
        <v>0</v>
      </c>
      <c r="B170" s="134" t="str">
        <f>$B$4</f>
        <v>Account Codes</v>
      </c>
      <c r="C170" s="455" t="str">
        <f>$C$4</f>
        <v>As At                      31st March, 2017</v>
      </c>
      <c r="D170" s="90" t="str">
        <f>$D$4</f>
        <v>As At                 31st March, 2016</v>
      </c>
      <c r="E170" s="90" t="str">
        <f>E162</f>
        <v xml:space="preserve">           As At        31st March, 2015</v>
      </c>
    </row>
    <row r="171" spans="1:8">
      <c r="A171" s="617" t="s">
        <v>140</v>
      </c>
      <c r="B171" s="635">
        <v>42</v>
      </c>
      <c r="C171" s="93">
        <v>1156.6775898999999</v>
      </c>
      <c r="D171" s="97">
        <v>486.71564990000002</v>
      </c>
      <c r="E171" s="97">
        <v>461.97142990000003</v>
      </c>
      <c r="F171" s="536"/>
      <c r="G171" s="536"/>
      <c r="H171" s="536"/>
    </row>
    <row r="172" spans="1:8">
      <c r="A172" s="618" t="s">
        <v>259</v>
      </c>
      <c r="B172" s="633">
        <v>43</v>
      </c>
      <c r="C172" s="93">
        <v>134.72195200000002</v>
      </c>
      <c r="D172" s="97">
        <v>94.64513199999999</v>
      </c>
      <c r="E172" s="97">
        <v>174.78854200000001</v>
      </c>
      <c r="F172" s="536"/>
      <c r="G172" s="536"/>
      <c r="H172" s="536"/>
    </row>
    <row r="173" spans="1:8" ht="16.5" customHeight="1">
      <c r="A173" s="618" t="s">
        <v>141</v>
      </c>
      <c r="B173" s="633" t="s">
        <v>563</v>
      </c>
      <c r="C173" s="93">
        <v>699.45343759999992</v>
      </c>
      <c r="D173" s="97">
        <v>606.32518759999994</v>
      </c>
      <c r="E173" s="97">
        <v>464.48488760000004</v>
      </c>
      <c r="F173" s="536"/>
      <c r="G173" s="536"/>
      <c r="H173" s="536"/>
    </row>
    <row r="174" spans="1:8" ht="15.75" customHeight="1">
      <c r="A174" s="618" t="s">
        <v>142</v>
      </c>
      <c r="B174" s="633" t="s">
        <v>564</v>
      </c>
      <c r="C174" s="93">
        <v>791.42708709999988</v>
      </c>
      <c r="D174" s="97">
        <v>901.12570709999989</v>
      </c>
      <c r="E174" s="97">
        <v>759.11952709999991</v>
      </c>
      <c r="F174" s="536"/>
      <c r="G174" s="536"/>
      <c r="H174" s="536"/>
    </row>
    <row r="175" spans="1:8" ht="19.5" customHeight="1">
      <c r="A175" s="619" t="s">
        <v>143</v>
      </c>
      <c r="B175" s="633" t="s">
        <v>565</v>
      </c>
      <c r="C175" s="93">
        <v>480.00088770000002</v>
      </c>
      <c r="D175" s="97">
        <v>485.56727770000003</v>
      </c>
      <c r="E175" s="97">
        <v>485.12153330000007</v>
      </c>
      <c r="F175" s="536"/>
      <c r="G175" s="536"/>
      <c r="H175" s="536"/>
    </row>
    <row r="176" spans="1:8">
      <c r="A176" s="569" t="s">
        <v>261</v>
      </c>
      <c r="B176" s="633"/>
      <c r="C176" s="93"/>
      <c r="D176" s="97"/>
      <c r="E176" s="97"/>
      <c r="F176" s="536"/>
      <c r="G176" s="536"/>
      <c r="H176" s="536"/>
    </row>
    <row r="177" spans="1:9">
      <c r="A177" s="569" t="s">
        <v>405</v>
      </c>
      <c r="B177" s="633"/>
      <c r="C177" s="93"/>
      <c r="D177" s="97"/>
      <c r="E177" s="97"/>
      <c r="F177" s="536"/>
      <c r="G177" s="536"/>
      <c r="H177" s="536"/>
    </row>
    <row r="178" spans="1:9">
      <c r="A178" s="620" t="s">
        <v>286</v>
      </c>
      <c r="B178" s="633" t="s">
        <v>566</v>
      </c>
      <c r="C178" s="93">
        <v>2210.900693</v>
      </c>
      <c r="D178" s="97">
        <v>3070.634493</v>
      </c>
      <c r="E178" s="97">
        <v>2990.380893</v>
      </c>
      <c r="F178" s="560"/>
      <c r="G178" s="536"/>
      <c r="H178" s="536"/>
    </row>
    <row r="179" spans="1:9">
      <c r="A179" s="620" t="s">
        <v>287</v>
      </c>
      <c r="B179" s="633" t="s">
        <v>558</v>
      </c>
      <c r="C179" s="93">
        <v>7064.6036853999994</v>
      </c>
      <c r="D179" s="97">
        <v>5659.8990498000003</v>
      </c>
      <c r="E179" s="97">
        <v>3165.8582798000002</v>
      </c>
      <c r="F179" s="621"/>
      <c r="G179" s="536"/>
      <c r="H179" s="536"/>
    </row>
    <row r="180" spans="1:9">
      <c r="A180" s="620" t="s">
        <v>288</v>
      </c>
      <c r="B180" s="637">
        <v>39.4</v>
      </c>
      <c r="C180" s="93">
        <v>13563.144287899999</v>
      </c>
      <c r="D180" s="97">
        <v>6070.7395729</v>
      </c>
      <c r="E180" s="97">
        <v>9579.6853185</v>
      </c>
      <c r="F180" s="621"/>
      <c r="G180" s="536"/>
      <c r="H180" s="536"/>
    </row>
    <row r="181" spans="1:9">
      <c r="A181" s="620" t="s">
        <v>406</v>
      </c>
      <c r="B181" s="633"/>
      <c r="C181" s="76"/>
      <c r="D181" s="97"/>
      <c r="E181" s="97"/>
      <c r="F181" s="621"/>
      <c r="G181" s="536"/>
      <c r="H181" s="536"/>
    </row>
    <row r="182" spans="1:9">
      <c r="A182" s="764" t="s">
        <v>288</v>
      </c>
      <c r="B182" s="637">
        <v>39.299999999999997</v>
      </c>
      <c r="C182" s="159">
        <v>4102.1388200000001</v>
      </c>
      <c r="D182" s="97">
        <v>2399.3077600000001</v>
      </c>
      <c r="E182" s="97">
        <v>0</v>
      </c>
      <c r="F182" s="536"/>
      <c r="G182" s="536"/>
      <c r="H182" s="536"/>
    </row>
    <row r="183" spans="1:9">
      <c r="A183" s="620" t="s">
        <v>408</v>
      </c>
      <c r="B183" s="633">
        <v>39</v>
      </c>
      <c r="C183" s="159">
        <v>1556.731481</v>
      </c>
      <c r="D183" s="97">
        <v>1556.731481</v>
      </c>
      <c r="E183" s="97">
        <v>1556.731481</v>
      </c>
      <c r="F183" s="536"/>
      <c r="G183" s="536"/>
      <c r="H183" s="536"/>
    </row>
    <row r="184" spans="1:9">
      <c r="A184" s="622"/>
      <c r="B184" s="633"/>
      <c r="C184" s="76"/>
      <c r="D184" s="97"/>
      <c r="E184" s="97"/>
      <c r="F184" s="536"/>
      <c r="G184" s="536"/>
      <c r="H184" s="536"/>
    </row>
    <row r="185" spans="1:9">
      <c r="A185" s="96" t="s">
        <v>1</v>
      </c>
      <c r="B185" s="636"/>
      <c r="C185" s="94">
        <f>SUM(C171:C184)</f>
        <v>31759.799921599999</v>
      </c>
      <c r="D185" s="92">
        <f>SUM(D171:D184)</f>
        <v>21331.691310999999</v>
      </c>
      <c r="E185" s="92">
        <f>SUM(E171:E184)</f>
        <v>19638.141892199998</v>
      </c>
      <c r="F185" s="536"/>
      <c r="G185" s="536"/>
      <c r="H185" s="536"/>
    </row>
    <row r="186" spans="1:9">
      <c r="E186" s="616"/>
      <c r="F186" s="536"/>
      <c r="G186" s="536"/>
      <c r="H186" s="536"/>
    </row>
    <row r="187" spans="1:9" ht="120.75" customHeight="1">
      <c r="A187" s="789" t="s">
        <v>618</v>
      </c>
      <c r="B187" s="792"/>
      <c r="C187" s="792"/>
      <c r="D187" s="792"/>
      <c r="E187" s="792"/>
      <c r="F187" s="626"/>
      <c r="G187" s="626"/>
      <c r="H187" s="626"/>
      <c r="I187" s="626"/>
    </row>
    <row r="188" spans="1:9">
      <c r="E188" s="616"/>
      <c r="F188" s="536"/>
      <c r="G188" s="536"/>
      <c r="H188" s="536"/>
    </row>
    <row r="189" spans="1:9">
      <c r="E189" s="616"/>
      <c r="F189" s="536"/>
      <c r="G189" s="536"/>
      <c r="H189" s="536"/>
    </row>
    <row r="190" spans="1:9">
      <c r="E190" s="616"/>
      <c r="F190" s="536"/>
      <c r="G190" s="536"/>
      <c r="H190" s="536"/>
    </row>
    <row r="191" spans="1:9">
      <c r="E191" s="616"/>
      <c r="F191" s="536"/>
      <c r="G191" s="536"/>
      <c r="H191" s="536"/>
    </row>
    <row r="192" spans="1:9">
      <c r="E192" s="616"/>
      <c r="F192" s="536"/>
      <c r="G192" s="536"/>
      <c r="H192" s="536"/>
    </row>
    <row r="193" spans="2:8">
      <c r="E193" s="616"/>
      <c r="F193" s="536"/>
      <c r="G193" s="536"/>
      <c r="H193" s="536"/>
    </row>
    <row r="194" spans="2:8">
      <c r="E194" s="616"/>
      <c r="F194" s="536"/>
      <c r="G194" s="536"/>
      <c r="H194" s="536"/>
    </row>
    <row r="195" spans="2:8">
      <c r="E195" s="616"/>
      <c r="F195" s="536"/>
      <c r="G195" s="536"/>
      <c r="H195" s="536"/>
    </row>
    <row r="196" spans="2:8">
      <c r="E196" s="616"/>
      <c r="F196" s="536"/>
      <c r="G196" s="536"/>
      <c r="H196" s="536"/>
    </row>
    <row r="197" spans="2:8">
      <c r="E197" s="616"/>
      <c r="F197" s="536"/>
      <c r="G197" s="536"/>
      <c r="H197" s="536"/>
    </row>
    <row r="198" spans="2:8">
      <c r="E198" s="616"/>
      <c r="F198" s="536"/>
      <c r="G198" s="536"/>
      <c r="H198" s="536"/>
    </row>
    <row r="199" spans="2:8">
      <c r="E199" s="616"/>
      <c r="F199" s="536"/>
      <c r="G199" s="536"/>
      <c r="H199" s="536"/>
    </row>
    <row r="200" spans="2:8">
      <c r="E200" s="616"/>
      <c r="F200" s="536"/>
      <c r="G200" s="536"/>
      <c r="H200" s="536"/>
    </row>
    <row r="201" spans="2:8">
      <c r="B201" s="536"/>
      <c r="C201" s="536"/>
      <c r="D201" s="536"/>
      <c r="E201" s="616"/>
      <c r="F201" s="536"/>
      <c r="G201" s="536"/>
      <c r="H201" s="536"/>
    </row>
    <row r="202" spans="2:8">
      <c r="B202" s="536"/>
      <c r="C202" s="536"/>
      <c r="D202" s="536"/>
      <c r="E202" s="616"/>
      <c r="F202" s="536"/>
      <c r="G202" s="536"/>
      <c r="H202" s="536"/>
    </row>
    <row r="203" spans="2:8">
      <c r="B203" s="536"/>
      <c r="C203" s="536"/>
      <c r="D203" s="536"/>
      <c r="E203" s="616"/>
      <c r="F203" s="536"/>
      <c r="G203" s="536"/>
      <c r="H203" s="536"/>
    </row>
    <row r="204" spans="2:8">
      <c r="B204" s="536"/>
      <c r="C204" s="536"/>
      <c r="D204" s="536"/>
      <c r="E204" s="616"/>
      <c r="F204" s="536"/>
      <c r="G204" s="536"/>
      <c r="H204" s="536"/>
    </row>
    <row r="205" spans="2:8">
      <c r="B205" s="536"/>
      <c r="C205" s="536"/>
      <c r="D205" s="536"/>
      <c r="E205" s="616"/>
      <c r="F205" s="536"/>
      <c r="G205" s="536"/>
      <c r="H205" s="536"/>
    </row>
    <row r="206" spans="2:8">
      <c r="B206" s="536"/>
      <c r="C206" s="536"/>
      <c r="D206" s="536"/>
      <c r="E206" s="616"/>
      <c r="F206" s="536"/>
      <c r="G206" s="536"/>
      <c r="H206" s="536"/>
    </row>
    <row r="207" spans="2:8">
      <c r="B207" s="536"/>
      <c r="C207" s="536"/>
      <c r="D207" s="536"/>
      <c r="E207" s="616"/>
      <c r="F207" s="536"/>
      <c r="G207" s="536"/>
      <c r="H207" s="536"/>
    </row>
    <row r="208" spans="2:8">
      <c r="B208" s="536"/>
      <c r="C208" s="536"/>
      <c r="D208" s="536"/>
      <c r="E208" s="616"/>
      <c r="F208" s="536"/>
      <c r="G208" s="536"/>
      <c r="H208" s="536"/>
    </row>
    <row r="209" spans="2:8">
      <c r="B209" s="536"/>
      <c r="C209" s="536"/>
      <c r="D209" s="536"/>
      <c r="E209" s="616"/>
      <c r="F209" s="536"/>
      <c r="G209" s="536"/>
      <c r="H209" s="536"/>
    </row>
    <row r="210" spans="2:8">
      <c r="B210" s="536"/>
      <c r="C210" s="536"/>
      <c r="D210" s="536"/>
      <c r="E210" s="616"/>
      <c r="F210" s="536"/>
      <c r="G210" s="536"/>
      <c r="H210" s="536"/>
    </row>
    <row r="211" spans="2:8">
      <c r="B211" s="536"/>
      <c r="C211" s="536"/>
      <c r="D211" s="536"/>
      <c r="E211" s="616"/>
      <c r="F211" s="536"/>
      <c r="G211" s="536"/>
      <c r="H211" s="536"/>
    </row>
    <row r="212" spans="2:8">
      <c r="B212" s="536"/>
      <c r="C212" s="536"/>
      <c r="D212" s="536"/>
      <c r="E212" s="616"/>
      <c r="F212" s="536"/>
      <c r="G212" s="536"/>
      <c r="H212" s="536"/>
    </row>
    <row r="213" spans="2:8">
      <c r="B213" s="536"/>
      <c r="C213" s="536"/>
      <c r="D213" s="536"/>
      <c r="E213" s="616"/>
      <c r="F213" s="536"/>
      <c r="G213" s="536"/>
      <c r="H213" s="536"/>
    </row>
    <row r="214" spans="2:8">
      <c r="B214" s="536"/>
      <c r="C214" s="536"/>
      <c r="D214" s="536"/>
      <c r="E214" s="616"/>
      <c r="F214" s="536"/>
      <c r="G214" s="536"/>
      <c r="H214" s="536"/>
    </row>
    <row r="215" spans="2:8">
      <c r="B215" s="536"/>
      <c r="C215" s="536"/>
      <c r="D215" s="536"/>
      <c r="E215" s="616"/>
      <c r="F215" s="536"/>
      <c r="G215" s="536"/>
      <c r="H215" s="536"/>
    </row>
    <row r="216" spans="2:8">
      <c r="B216" s="536"/>
      <c r="C216" s="536"/>
      <c r="D216" s="536"/>
      <c r="E216" s="616"/>
      <c r="F216" s="536"/>
      <c r="G216" s="536"/>
      <c r="H216" s="536"/>
    </row>
    <row r="217" spans="2:8">
      <c r="B217" s="536"/>
      <c r="C217" s="536"/>
      <c r="D217" s="536"/>
      <c r="E217" s="616"/>
      <c r="F217" s="536"/>
      <c r="G217" s="536"/>
      <c r="H217" s="536"/>
    </row>
    <row r="218" spans="2:8">
      <c r="B218" s="536"/>
      <c r="C218" s="536"/>
      <c r="D218" s="536"/>
      <c r="E218" s="616"/>
      <c r="F218" s="536"/>
      <c r="G218" s="536"/>
      <c r="H218" s="536"/>
    </row>
    <row r="219" spans="2:8">
      <c r="B219" s="536"/>
      <c r="C219" s="536"/>
      <c r="D219" s="536"/>
      <c r="E219" s="616"/>
      <c r="F219" s="536"/>
      <c r="G219" s="536"/>
      <c r="H219" s="536"/>
    </row>
    <row r="220" spans="2:8">
      <c r="B220" s="536"/>
      <c r="C220" s="536"/>
      <c r="D220" s="536"/>
      <c r="E220" s="616"/>
      <c r="F220" s="536"/>
      <c r="G220" s="536"/>
      <c r="H220" s="536"/>
    </row>
    <row r="221" spans="2:8">
      <c r="B221" s="536"/>
      <c r="C221" s="536"/>
      <c r="D221" s="536"/>
      <c r="E221" s="616"/>
      <c r="F221" s="536"/>
      <c r="G221" s="536"/>
      <c r="H221" s="536"/>
    </row>
    <row r="222" spans="2:8">
      <c r="B222" s="536"/>
      <c r="C222" s="536"/>
      <c r="D222" s="536"/>
      <c r="E222" s="616"/>
      <c r="F222" s="536"/>
      <c r="G222" s="536"/>
      <c r="H222" s="536"/>
    </row>
    <row r="223" spans="2:8">
      <c r="B223" s="536"/>
      <c r="C223" s="536"/>
      <c r="D223" s="536"/>
      <c r="E223" s="623"/>
      <c r="F223" s="536"/>
      <c r="G223" s="536"/>
      <c r="H223" s="536"/>
    </row>
    <row r="224" spans="2:8">
      <c r="B224" s="536"/>
      <c r="C224" s="536"/>
      <c r="D224" s="536"/>
      <c r="E224" s="624"/>
      <c r="F224" s="536"/>
      <c r="G224" s="536"/>
      <c r="H224" s="536"/>
    </row>
    <row r="225" spans="2:8">
      <c r="B225" s="536"/>
      <c r="C225" s="536"/>
      <c r="D225" s="536"/>
      <c r="E225" s="567"/>
      <c r="F225" s="536"/>
      <c r="G225" s="536"/>
      <c r="H225" s="536"/>
    </row>
    <row r="226" spans="2:8">
      <c r="B226" s="536"/>
      <c r="C226" s="536"/>
      <c r="D226" s="536"/>
      <c r="E226" s="567"/>
      <c r="F226" s="536"/>
      <c r="G226" s="536"/>
      <c r="H226" s="536"/>
    </row>
    <row r="227" spans="2:8">
      <c r="B227" s="536"/>
      <c r="C227" s="536"/>
      <c r="D227" s="536"/>
      <c r="E227" s="567"/>
      <c r="F227" s="536"/>
      <c r="G227" s="536"/>
      <c r="H227" s="536"/>
    </row>
    <row r="228" spans="2:8">
      <c r="B228" s="536"/>
      <c r="C228" s="536"/>
      <c r="D228" s="536"/>
      <c r="E228" s="567"/>
      <c r="F228" s="536"/>
      <c r="G228" s="536"/>
      <c r="H228" s="536"/>
    </row>
    <row r="229" spans="2:8">
      <c r="B229" s="536"/>
      <c r="C229" s="536"/>
      <c r="D229" s="536"/>
      <c r="E229" s="567"/>
      <c r="F229" s="536"/>
      <c r="G229" s="536"/>
      <c r="H229" s="536"/>
    </row>
    <row r="230" spans="2:8">
      <c r="B230" s="536"/>
      <c r="C230" s="536"/>
      <c r="D230" s="536"/>
      <c r="E230" s="567"/>
      <c r="F230" s="536"/>
      <c r="G230" s="536"/>
      <c r="H230" s="536"/>
    </row>
    <row r="231" spans="2:8">
      <c r="B231" s="536"/>
      <c r="C231" s="536"/>
      <c r="D231" s="536"/>
      <c r="E231" s="567"/>
      <c r="F231" s="536"/>
      <c r="G231" s="536"/>
      <c r="H231" s="536"/>
    </row>
    <row r="232" spans="2:8">
      <c r="B232" s="536"/>
      <c r="C232" s="536"/>
      <c r="D232" s="536"/>
      <c r="E232" s="567"/>
      <c r="F232" s="536"/>
      <c r="G232" s="536"/>
      <c r="H232" s="536"/>
    </row>
    <row r="233" spans="2:8">
      <c r="B233" s="536"/>
      <c r="C233" s="536"/>
      <c r="D233" s="536"/>
      <c r="E233" s="567"/>
      <c r="F233" s="536"/>
      <c r="G233" s="536"/>
      <c r="H233" s="536"/>
    </row>
    <row r="234" spans="2:8">
      <c r="B234" s="536"/>
      <c r="C234" s="536"/>
      <c r="D234" s="536"/>
      <c r="E234" s="567"/>
      <c r="F234" s="536"/>
      <c r="G234" s="536"/>
      <c r="H234" s="536"/>
    </row>
    <row r="235" spans="2:8">
      <c r="B235" s="536"/>
      <c r="C235" s="536"/>
      <c r="D235" s="536"/>
      <c r="E235" s="567"/>
      <c r="F235" s="536"/>
      <c r="G235" s="536"/>
      <c r="H235" s="536"/>
    </row>
    <row r="236" spans="2:8">
      <c r="B236" s="536"/>
      <c r="C236" s="536"/>
      <c r="D236" s="536"/>
      <c r="E236" s="567"/>
      <c r="F236" s="536"/>
      <c r="G236" s="536"/>
      <c r="H236" s="536"/>
    </row>
    <row r="237" spans="2:8">
      <c r="B237" s="536"/>
      <c r="C237" s="536"/>
      <c r="D237" s="536"/>
      <c r="E237" s="567"/>
      <c r="F237" s="536"/>
      <c r="G237" s="536"/>
      <c r="H237" s="536"/>
    </row>
    <row r="238" spans="2:8">
      <c r="B238" s="536"/>
      <c r="C238" s="536"/>
      <c r="D238" s="536"/>
      <c r="E238" s="567"/>
      <c r="F238" s="536"/>
      <c r="G238" s="536"/>
      <c r="H238" s="536"/>
    </row>
    <row r="239" spans="2:8">
      <c r="B239" s="536"/>
      <c r="C239" s="536"/>
      <c r="D239" s="536"/>
      <c r="E239" s="567"/>
      <c r="F239" s="536"/>
      <c r="G239" s="536"/>
      <c r="H239" s="536"/>
    </row>
    <row r="240" spans="2:8">
      <c r="B240" s="536"/>
      <c r="C240" s="536"/>
      <c r="D240" s="536"/>
      <c r="E240" s="567"/>
      <c r="F240" s="536"/>
      <c r="G240" s="536"/>
      <c r="H240" s="536"/>
    </row>
    <row r="241" spans="2:8">
      <c r="B241" s="536"/>
      <c r="C241" s="536"/>
      <c r="D241" s="536"/>
      <c r="E241" s="567"/>
      <c r="F241" s="536"/>
      <c r="G241" s="536"/>
      <c r="H241" s="536"/>
    </row>
    <row r="242" spans="2:8">
      <c r="B242" s="536"/>
      <c r="C242" s="536"/>
      <c r="D242" s="536"/>
      <c r="E242" s="567"/>
      <c r="F242" s="536"/>
      <c r="G242" s="536"/>
      <c r="H242" s="536"/>
    </row>
    <row r="243" spans="2:8">
      <c r="B243" s="536"/>
      <c r="C243" s="536"/>
      <c r="D243" s="536"/>
      <c r="E243" s="567"/>
      <c r="F243" s="536"/>
      <c r="G243" s="536"/>
      <c r="H243" s="536"/>
    </row>
    <row r="244" spans="2:8">
      <c r="B244" s="536"/>
      <c r="C244" s="536"/>
      <c r="D244" s="536"/>
      <c r="E244" s="567"/>
      <c r="F244" s="536"/>
      <c r="G244" s="536"/>
      <c r="H244" s="536"/>
    </row>
    <row r="245" spans="2:8">
      <c r="B245" s="536"/>
      <c r="C245" s="536"/>
      <c r="D245" s="536"/>
      <c r="E245" s="567"/>
      <c r="F245" s="536"/>
      <c r="G245" s="536"/>
      <c r="H245" s="536"/>
    </row>
    <row r="246" spans="2:8">
      <c r="B246" s="536"/>
      <c r="C246" s="536"/>
      <c r="D246" s="536"/>
      <c r="E246" s="567"/>
      <c r="F246" s="536"/>
      <c r="G246" s="536"/>
      <c r="H246" s="536"/>
    </row>
  </sheetData>
  <mergeCells count="37">
    <mergeCell ref="A40:D40"/>
    <mergeCell ref="A75:E75"/>
    <mergeCell ref="A76:E76"/>
    <mergeCell ref="A187:E187"/>
    <mergeCell ref="B114:B129"/>
    <mergeCell ref="B144:B145"/>
    <mergeCell ref="A168:E168"/>
    <mergeCell ref="A107:I107"/>
    <mergeCell ref="A108:I108"/>
    <mergeCell ref="A139:E139"/>
    <mergeCell ref="A140:E140"/>
    <mergeCell ref="A153:E153"/>
    <mergeCell ref="A137:I137"/>
    <mergeCell ref="E80:F80"/>
    <mergeCell ref="A63:E63"/>
    <mergeCell ref="A97:F97"/>
    <mergeCell ref="A18:E18"/>
    <mergeCell ref="A42:E42"/>
    <mergeCell ref="A62:E62"/>
    <mergeCell ref="A160:E160"/>
    <mergeCell ref="C80:D80"/>
    <mergeCell ref="E92:F92"/>
    <mergeCell ref="C92:D92"/>
    <mergeCell ref="A28:D28"/>
    <mergeCell ref="D100:D105"/>
    <mergeCell ref="A78:F78"/>
    <mergeCell ref="A91:F91"/>
    <mergeCell ref="A92:A93"/>
    <mergeCell ref="A80:A81"/>
    <mergeCell ref="B80:B81"/>
    <mergeCell ref="B92:B93"/>
    <mergeCell ref="B100:B105"/>
    <mergeCell ref="B13:B14"/>
    <mergeCell ref="A1:E1"/>
    <mergeCell ref="A2:E2"/>
    <mergeCell ref="A9:E9"/>
    <mergeCell ref="A10:E10"/>
  </mergeCells>
  <pageMargins left="0.70866141732283472" right="0.11811023622047245" top="0.74803149606299213" bottom="0.74803149606299213" header="0.31496062992125984" footer="0.31496062992125984"/>
  <pageSetup scale="75" orientation="portrait" r:id="rId1"/>
  <rowBreaks count="2" manualBreakCount="2">
    <brk id="40" max="8" man="1"/>
    <brk id="86"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view="pageBreakPreview" topLeftCell="A89" zoomScale="60" workbookViewId="0">
      <selection activeCell="C48" sqref="C48"/>
    </sheetView>
  </sheetViews>
  <sheetFormatPr defaultRowHeight="14.5"/>
  <cols>
    <col min="1" max="1" width="55.1796875" bestFit="1" customWidth="1"/>
    <col min="2" max="2" width="22.26953125" style="124" hidden="1" customWidth="1"/>
    <col min="3" max="3" width="18.26953125" style="106" customWidth="1"/>
    <col min="4" max="4" width="17.81640625" style="1" customWidth="1"/>
    <col min="6" max="6" width="45.26953125" style="5" bestFit="1" customWidth="1"/>
    <col min="7" max="11" width="9.1796875" style="5"/>
  </cols>
  <sheetData>
    <row r="1" spans="1:11">
      <c r="A1" s="834" t="s">
        <v>26</v>
      </c>
      <c r="B1" s="834"/>
      <c r="C1" s="834"/>
      <c r="D1" s="834"/>
      <c r="G1" s="665">
        <v>100000</v>
      </c>
    </row>
    <row r="2" spans="1:11">
      <c r="A2" s="833" t="s">
        <v>356</v>
      </c>
      <c r="B2" s="833"/>
      <c r="C2" s="833"/>
      <c r="D2" s="833"/>
    </row>
    <row r="3" spans="1:11">
      <c r="A3" s="3"/>
      <c r="B3" s="117"/>
      <c r="C3" s="54"/>
      <c r="D3" s="468" t="s">
        <v>578</v>
      </c>
    </row>
    <row r="4" spans="1:11" s="13" customFormat="1" ht="45.75" customHeight="1">
      <c r="A4" s="154" t="s">
        <v>0</v>
      </c>
      <c r="B4" s="155" t="str">
        <f>'Notes (BS)'!$B$4</f>
        <v>Account Codes</v>
      </c>
      <c r="C4" s="222" t="str">
        <f>'BS, PL, SOE'!C101</f>
        <v>For the year ended 31st March, 2017</v>
      </c>
      <c r="D4" s="222" t="str">
        <f>'BS, PL, SOE'!D101</f>
        <v>For the year ended 31st March, 2016</v>
      </c>
      <c r="F4" s="229"/>
      <c r="G4" s="229"/>
      <c r="H4" s="229"/>
      <c r="I4" s="229"/>
      <c r="J4" s="229"/>
      <c r="K4" s="229"/>
    </row>
    <row r="5" spans="1:11" s="13" customFormat="1">
      <c r="A5" s="311" t="s">
        <v>403</v>
      </c>
      <c r="B5" s="230"/>
      <c r="C5" s="231"/>
      <c r="D5" s="160"/>
      <c r="F5" s="229"/>
      <c r="G5" s="229"/>
      <c r="H5" s="229"/>
      <c r="I5" s="229"/>
      <c r="J5" s="229"/>
      <c r="K5" s="229"/>
    </row>
    <row r="6" spans="1:11" s="13" customFormat="1" ht="15" customHeight="1">
      <c r="A6" s="61" t="s">
        <v>404</v>
      </c>
      <c r="B6" s="644" t="s">
        <v>574</v>
      </c>
      <c r="C6" s="234">
        <v>8328</v>
      </c>
      <c r="D6" s="160">
        <v>8099.60952</v>
      </c>
      <c r="F6" s="229"/>
      <c r="G6" s="229"/>
      <c r="H6" s="229"/>
      <c r="I6" s="229"/>
      <c r="J6" s="229"/>
      <c r="K6" s="229"/>
    </row>
    <row r="7" spans="1:11" s="13" customFormat="1">
      <c r="A7" s="232"/>
      <c r="B7" s="233"/>
      <c r="C7" s="234"/>
      <c r="D7" s="160"/>
      <c r="F7" s="229"/>
      <c r="G7" s="235"/>
      <c r="H7" s="229"/>
      <c r="I7" s="229"/>
      <c r="J7" s="229"/>
      <c r="K7" s="229"/>
    </row>
    <row r="8" spans="1:11" s="13" customFormat="1">
      <c r="A8" s="62" t="s">
        <v>265</v>
      </c>
      <c r="B8" s="236"/>
      <c r="C8" s="234"/>
      <c r="D8" s="160"/>
      <c r="F8" s="229"/>
      <c r="G8" s="229"/>
      <c r="H8" s="229"/>
      <c r="I8" s="229"/>
      <c r="J8" s="229"/>
      <c r="K8" s="229"/>
    </row>
    <row r="9" spans="1:11" s="13" customFormat="1">
      <c r="A9" s="70" t="s">
        <v>292</v>
      </c>
      <c r="B9" s="236">
        <v>61.8</v>
      </c>
      <c r="C9" s="234">
        <v>132.681355</v>
      </c>
      <c r="D9" s="160">
        <v>1529.6246243000001</v>
      </c>
      <c r="F9" s="229"/>
      <c r="G9" s="229"/>
      <c r="H9" s="229"/>
      <c r="I9" s="229"/>
      <c r="J9" s="229"/>
      <c r="K9" s="229"/>
    </row>
    <row r="10" spans="1:11" s="13" customFormat="1">
      <c r="A10" s="721" t="s">
        <v>614</v>
      </c>
      <c r="B10" s="184" t="s">
        <v>567</v>
      </c>
      <c r="C10" s="234">
        <v>635.68811000000005</v>
      </c>
      <c r="D10" s="160">
        <v>70.940889999999996</v>
      </c>
      <c r="F10" s="237"/>
      <c r="G10" s="229"/>
      <c r="H10" s="229"/>
      <c r="I10" s="229"/>
      <c r="J10" s="229"/>
      <c r="K10" s="229"/>
    </row>
    <row r="11" spans="1:11" s="13" customFormat="1">
      <c r="A11" s="70" t="s">
        <v>293</v>
      </c>
      <c r="B11" s="184" t="s">
        <v>568</v>
      </c>
      <c r="C11" s="234">
        <v>27.812999999999999</v>
      </c>
      <c r="D11" s="160">
        <v>1.97</v>
      </c>
      <c r="F11" s="229"/>
      <c r="G11" s="229"/>
      <c r="H11" s="229"/>
      <c r="I11" s="229"/>
      <c r="J11" s="229"/>
      <c r="K11" s="229"/>
    </row>
    <row r="12" spans="1:11" s="13" customFormat="1" ht="29">
      <c r="A12" s="721" t="s">
        <v>615</v>
      </c>
      <c r="B12" s="236">
        <v>61.924999999999997</v>
      </c>
      <c r="C12" s="234">
        <v>931.54670999999996</v>
      </c>
      <c r="D12" s="160">
        <v>0</v>
      </c>
      <c r="F12" s="229"/>
      <c r="G12" s="229"/>
      <c r="H12" s="229"/>
      <c r="I12" s="229"/>
      <c r="J12" s="229"/>
      <c r="K12" s="229"/>
    </row>
    <row r="13" spans="1:11" s="70" customFormat="1">
      <c r="B13" s="141"/>
      <c r="C13" s="234"/>
      <c r="D13" s="238"/>
      <c r="E13" s="239"/>
      <c r="F13" s="75"/>
      <c r="G13" s="75"/>
      <c r="H13" s="75"/>
      <c r="I13" s="75"/>
      <c r="J13" s="75"/>
      <c r="K13" s="75"/>
    </row>
    <row r="14" spans="1:11" s="70" customFormat="1">
      <c r="A14" s="62" t="s">
        <v>294</v>
      </c>
      <c r="B14" s="141"/>
      <c r="C14" s="234"/>
      <c r="D14" s="238"/>
      <c r="E14" s="239"/>
      <c r="F14" s="75"/>
      <c r="G14" s="75"/>
      <c r="H14" s="75"/>
      <c r="I14" s="75"/>
      <c r="J14" s="75"/>
      <c r="K14" s="75"/>
    </row>
    <row r="15" spans="1:11" s="70" customFormat="1" ht="29">
      <c r="A15" s="61" t="s">
        <v>410</v>
      </c>
      <c r="B15" s="141">
        <v>61.920999999999999</v>
      </c>
      <c r="C15" s="234">
        <v>100.08</v>
      </c>
      <c r="D15" s="238">
        <v>105</v>
      </c>
      <c r="E15" s="239"/>
      <c r="F15" s="75"/>
      <c r="G15" s="75"/>
      <c r="H15" s="75"/>
      <c r="I15" s="75"/>
      <c r="J15" s="75"/>
      <c r="K15" s="75"/>
    </row>
    <row r="16" spans="1:11" s="70" customFormat="1">
      <c r="E16" s="239"/>
      <c r="F16" s="313" t="s">
        <v>295</v>
      </c>
      <c r="G16" s="314">
        <f>10008000-0+0-10008000</f>
        <v>0</v>
      </c>
      <c r="H16" s="315">
        <f>10500000-0+0-10500000</f>
        <v>0</v>
      </c>
      <c r="I16" s="75"/>
      <c r="J16" s="75"/>
      <c r="K16" s="75"/>
    </row>
    <row r="17" spans="1:11" s="13" customFormat="1">
      <c r="A17" s="96" t="s">
        <v>1</v>
      </c>
      <c r="B17" s="120"/>
      <c r="C17" s="92">
        <f>SUM(C5:C16)</f>
        <v>10155.809175</v>
      </c>
      <c r="D17" s="173">
        <f>SUM(D5:D16)</f>
        <v>9807.1450342999997</v>
      </c>
      <c r="F17" s="229"/>
      <c r="G17" s="229"/>
      <c r="H17" s="229"/>
      <c r="I17" s="229"/>
      <c r="J17" s="229"/>
      <c r="K17" s="229"/>
    </row>
    <row r="19" spans="1:11">
      <c r="A19" s="833" t="s">
        <v>357</v>
      </c>
      <c r="B19" s="833"/>
      <c r="C19" s="833"/>
      <c r="D19" s="833"/>
    </row>
    <row r="20" spans="1:11">
      <c r="A20" s="3"/>
      <c r="B20" s="117"/>
      <c r="C20" s="54"/>
      <c r="D20" s="468" t="s">
        <v>578</v>
      </c>
    </row>
    <row r="21" spans="1:11" ht="50.25" customHeight="1">
      <c r="A21" s="110" t="s">
        <v>0</v>
      </c>
      <c r="B21" s="118" t="str">
        <f>$B$4</f>
        <v>Account Codes</v>
      </c>
      <c r="C21" s="102" t="str">
        <f>$C$4</f>
        <v>For the year ended 31st March, 2017</v>
      </c>
      <c r="D21" s="102" t="str">
        <f>$D$4</f>
        <v>For the year ended 31st March, 2016</v>
      </c>
    </row>
    <row r="22" spans="1:11">
      <c r="A22" s="107"/>
      <c r="B22" s="244"/>
      <c r="C22" s="290"/>
      <c r="D22" s="292"/>
    </row>
    <row r="23" spans="1:11">
      <c r="A23" s="109" t="s">
        <v>114</v>
      </c>
      <c r="B23" s="638" t="s">
        <v>569</v>
      </c>
      <c r="C23" s="108">
        <v>387.96071000000001</v>
      </c>
      <c r="D23" s="144">
        <v>147.01338000000001</v>
      </c>
    </row>
    <row r="24" spans="1:11" s="38" customFormat="1">
      <c r="A24" s="139" t="s">
        <v>296</v>
      </c>
      <c r="B24" s="639"/>
      <c r="C24" s="108"/>
      <c r="D24" s="144"/>
      <c r="F24" s="5"/>
      <c r="G24" s="5"/>
      <c r="H24" s="5"/>
      <c r="I24" s="5"/>
      <c r="J24" s="5"/>
      <c r="K24" s="5"/>
    </row>
    <row r="25" spans="1:11" s="38" customFormat="1">
      <c r="A25" s="109" t="s">
        <v>397</v>
      </c>
      <c r="B25" s="639">
        <v>62.901000000000003</v>
      </c>
      <c r="C25" s="108">
        <v>0.56030000000000002</v>
      </c>
      <c r="D25" s="144">
        <v>0.47861999999999999</v>
      </c>
      <c r="H25" s="5"/>
      <c r="I25" s="5"/>
      <c r="J25" s="5"/>
      <c r="K25" s="5"/>
    </row>
    <row r="26" spans="1:11" s="38" customFormat="1">
      <c r="A26" s="42" t="s">
        <v>204</v>
      </c>
      <c r="B26" s="639">
        <v>62.261000000000003</v>
      </c>
      <c r="C26" s="108">
        <v>2.9904099999999998</v>
      </c>
      <c r="D26" s="144">
        <v>0</v>
      </c>
      <c r="F26" s="5"/>
      <c r="G26" s="5"/>
      <c r="H26" s="5"/>
      <c r="I26" s="5"/>
      <c r="J26" s="5"/>
      <c r="K26" s="5"/>
    </row>
    <row r="27" spans="1:11" s="38" customFormat="1">
      <c r="A27" s="109" t="s">
        <v>302</v>
      </c>
      <c r="B27" s="639">
        <v>62.801000000000002</v>
      </c>
      <c r="C27" s="108">
        <v>4.2</v>
      </c>
      <c r="D27" s="144">
        <v>5.6</v>
      </c>
      <c r="F27" s="5"/>
      <c r="G27" s="5"/>
      <c r="H27" s="5"/>
      <c r="I27" s="5"/>
      <c r="J27" s="5"/>
      <c r="K27" s="5"/>
    </row>
    <row r="28" spans="1:11" s="38" customFormat="1">
      <c r="A28" s="44" t="s">
        <v>399</v>
      </c>
      <c r="B28" s="638" t="s">
        <v>570</v>
      </c>
      <c r="C28" s="108">
        <v>0.55667</v>
      </c>
      <c r="D28" s="144">
        <v>8.3874999999999993</v>
      </c>
      <c r="F28" s="5"/>
      <c r="G28" s="5"/>
      <c r="H28" s="5"/>
      <c r="I28" s="5"/>
      <c r="J28" s="5"/>
      <c r="K28" s="5"/>
    </row>
    <row r="29" spans="1:11" s="40" customFormat="1">
      <c r="A29" s="44" t="s">
        <v>398</v>
      </c>
      <c r="B29" s="641">
        <v>77.900000000000006</v>
      </c>
      <c r="C29" s="108">
        <v>46.309080000000002</v>
      </c>
      <c r="D29" s="144">
        <v>21.542400000000001</v>
      </c>
      <c r="F29" s="105"/>
      <c r="G29" s="105"/>
      <c r="H29" s="105"/>
      <c r="I29" s="105"/>
      <c r="J29" s="105"/>
      <c r="K29" s="105"/>
    </row>
    <row r="30" spans="1:11" s="40" customFormat="1">
      <c r="A30" s="289"/>
      <c r="B30" s="640"/>
      <c r="C30" s="291"/>
      <c r="D30" s="293"/>
      <c r="F30" s="105"/>
      <c r="G30" s="105"/>
      <c r="H30" s="105"/>
      <c r="I30" s="105"/>
      <c r="J30" s="105"/>
      <c r="K30" s="105"/>
    </row>
    <row r="31" spans="1:11">
      <c r="A31" s="96" t="s">
        <v>1</v>
      </c>
      <c r="B31" s="634"/>
      <c r="C31" s="92">
        <f>SUM(C22:C29)</f>
        <v>442.57716999999997</v>
      </c>
      <c r="D31" s="92">
        <f>SUM(D22:D29)</f>
        <v>183.02190000000002</v>
      </c>
    </row>
    <row r="32" spans="1:11" s="38" customFormat="1">
      <c r="A32" s="115"/>
      <c r="B32" s="121"/>
      <c r="C32" s="116"/>
      <c r="D32" s="116"/>
      <c r="F32" s="5"/>
      <c r="G32" s="5"/>
      <c r="H32" s="5"/>
      <c r="I32" s="5"/>
      <c r="J32" s="5"/>
      <c r="K32" s="5"/>
    </row>
    <row r="33" spans="1:11" s="38" customFormat="1">
      <c r="A33" s="833" t="s">
        <v>358</v>
      </c>
      <c r="B33" s="833"/>
      <c r="C33" s="833"/>
      <c r="D33" s="833"/>
      <c r="F33" s="5"/>
      <c r="G33" s="5"/>
      <c r="H33" s="5"/>
      <c r="I33" s="5"/>
      <c r="J33" s="5"/>
      <c r="K33" s="5"/>
    </row>
    <row r="34" spans="1:11" s="38" customFormat="1">
      <c r="A34" s="3"/>
      <c r="B34" s="117"/>
      <c r="C34" s="54"/>
      <c r="D34" s="468" t="s">
        <v>578</v>
      </c>
      <c r="F34" s="5"/>
      <c r="G34" s="5"/>
      <c r="H34" s="5"/>
      <c r="I34" s="5"/>
      <c r="J34" s="5"/>
      <c r="K34" s="5"/>
    </row>
    <row r="35" spans="1:11" s="38" customFormat="1" ht="29">
      <c r="A35" s="110" t="s">
        <v>0</v>
      </c>
      <c r="B35" s="118" t="str">
        <f>$B$4</f>
        <v>Account Codes</v>
      </c>
      <c r="C35" s="102" t="str">
        <f>$C$4</f>
        <v>For the year ended 31st March, 2017</v>
      </c>
      <c r="D35" s="102" t="str">
        <f>$D$4</f>
        <v>For the year ended 31st March, 2016</v>
      </c>
      <c r="F35" s="5"/>
      <c r="G35" s="5"/>
      <c r="H35" s="5"/>
      <c r="I35" s="5"/>
      <c r="J35" s="5"/>
      <c r="K35" s="5"/>
    </row>
    <row r="36" spans="1:11" s="38" customFormat="1">
      <c r="A36" s="765" t="s">
        <v>308</v>
      </c>
      <c r="B36" s="643">
        <v>65.400000000000006</v>
      </c>
      <c r="C36" s="108">
        <v>1591.92707</v>
      </c>
      <c r="D36" s="144">
        <v>0</v>
      </c>
      <c r="F36" s="5"/>
      <c r="G36" s="5"/>
      <c r="H36" s="5"/>
      <c r="I36" s="5"/>
      <c r="J36" s="5"/>
      <c r="K36" s="5"/>
    </row>
    <row r="37" spans="1:11" s="38" customFormat="1">
      <c r="A37" s="232" t="s">
        <v>309</v>
      </c>
      <c r="B37" s="643">
        <v>65.8</v>
      </c>
      <c r="C37" s="108">
        <v>0</v>
      </c>
      <c r="D37" s="144">
        <v>0.32590999999999998</v>
      </c>
      <c r="F37" s="5"/>
      <c r="G37" s="5"/>
      <c r="H37" s="5"/>
      <c r="I37" s="5"/>
      <c r="J37" s="5"/>
      <c r="K37" s="5"/>
    </row>
    <row r="38" spans="1:11" s="38" customFormat="1">
      <c r="A38" s="232" t="s">
        <v>12</v>
      </c>
      <c r="B38" s="643">
        <v>65.900000000000006</v>
      </c>
      <c r="C38" s="108">
        <v>0</v>
      </c>
      <c r="D38" s="144">
        <v>4.532</v>
      </c>
      <c r="F38" s="5"/>
      <c r="G38" s="5"/>
      <c r="H38" s="5"/>
      <c r="I38" s="5"/>
      <c r="J38" s="5"/>
      <c r="K38" s="5"/>
    </row>
    <row r="39" spans="1:11" s="38" customFormat="1">
      <c r="A39" s="109" t="s">
        <v>426</v>
      </c>
      <c r="B39" s="642" t="s">
        <v>571</v>
      </c>
      <c r="C39" s="108">
        <v>46.204999999999998</v>
      </c>
      <c r="D39" s="144">
        <v>0</v>
      </c>
      <c r="F39" s="5"/>
      <c r="G39" s="5"/>
      <c r="H39" s="5"/>
      <c r="I39" s="5"/>
      <c r="J39" s="5"/>
      <c r="K39" s="5"/>
    </row>
    <row r="40" spans="1:11" s="38" customFormat="1">
      <c r="A40" s="232"/>
      <c r="B40" s="141"/>
      <c r="C40" s="108"/>
      <c r="D40" s="144"/>
      <c r="F40" s="5"/>
      <c r="G40" s="5"/>
      <c r="H40" s="5"/>
      <c r="I40" s="5"/>
      <c r="J40" s="5"/>
      <c r="K40" s="5"/>
    </row>
    <row r="41" spans="1:11" s="38" customFormat="1">
      <c r="A41" s="96" t="s">
        <v>1</v>
      </c>
      <c r="B41" s="120"/>
      <c r="C41" s="92">
        <f>SUM(C36:C40)</f>
        <v>1638.1320699999999</v>
      </c>
      <c r="D41" s="92">
        <f>SUM(D36:D40)</f>
        <v>4.8579100000000004</v>
      </c>
      <c r="F41" s="5"/>
      <c r="G41" s="5"/>
      <c r="H41" s="5"/>
      <c r="I41" s="5"/>
      <c r="J41" s="5"/>
      <c r="K41" s="5"/>
    </row>
    <row r="42" spans="1:11" s="38" customFormat="1">
      <c r="A42" s="115"/>
      <c r="B42" s="121"/>
      <c r="C42" s="116"/>
      <c r="D42" s="116"/>
      <c r="F42" s="5"/>
      <c r="G42" s="5"/>
      <c r="H42" s="5"/>
      <c r="I42" s="5"/>
      <c r="J42" s="5"/>
      <c r="K42" s="5"/>
    </row>
    <row r="43" spans="1:11" s="38" customFormat="1" ht="51.75" customHeight="1">
      <c r="A43" s="835" t="s">
        <v>621</v>
      </c>
      <c r="B43" s="836"/>
      <c r="C43" s="836"/>
      <c r="D43" s="836"/>
      <c r="F43" s="5"/>
      <c r="G43" s="5"/>
      <c r="H43" s="5"/>
      <c r="I43" s="5"/>
      <c r="J43" s="5"/>
      <c r="K43" s="5"/>
    </row>
    <row r="44" spans="1:11" s="38" customFormat="1">
      <c r="A44" s="115"/>
      <c r="B44" s="121"/>
      <c r="C44" s="116"/>
      <c r="D44" s="116"/>
      <c r="F44" s="5"/>
      <c r="G44" s="5"/>
      <c r="H44" s="5"/>
      <c r="I44" s="5"/>
      <c r="J44" s="5"/>
      <c r="K44" s="5"/>
    </row>
    <row r="45" spans="1:11">
      <c r="A45" s="833" t="s">
        <v>359</v>
      </c>
      <c r="B45" s="833"/>
      <c r="C45" s="833"/>
      <c r="D45" s="833"/>
    </row>
    <row r="46" spans="1:11">
      <c r="A46" s="3"/>
      <c r="B46" s="117"/>
      <c r="C46" s="54"/>
      <c r="D46" s="468" t="s">
        <v>578</v>
      </c>
    </row>
    <row r="47" spans="1:11" ht="29">
      <c r="A47" s="218" t="s">
        <v>0</v>
      </c>
      <c r="B47" s="118" t="str">
        <f>$B$4</f>
        <v>Account Codes</v>
      </c>
      <c r="C47" s="102" t="str">
        <f>$C$4</f>
        <v>For the year ended 31st March, 2017</v>
      </c>
      <c r="D47" s="102" t="str">
        <f>$D$4</f>
        <v>For the year ended 31st March, 2016</v>
      </c>
    </row>
    <row r="48" spans="1:11" ht="29">
      <c r="A48" s="754" t="s">
        <v>271</v>
      </c>
      <c r="B48" s="642" t="s">
        <v>572</v>
      </c>
      <c r="C48" s="108">
        <v>3817.3920600000001</v>
      </c>
      <c r="D48" s="144">
        <v>3414.7163</v>
      </c>
    </row>
    <row r="49" spans="1:11">
      <c r="A49" s="109" t="s">
        <v>270</v>
      </c>
      <c r="B49" s="119">
        <v>75.8</v>
      </c>
      <c r="C49" s="108">
        <v>2224.99964</v>
      </c>
      <c r="D49" s="144">
        <v>2022.5352</v>
      </c>
    </row>
    <row r="50" spans="1:11">
      <c r="A50" s="109" t="s">
        <v>269</v>
      </c>
      <c r="B50" s="119">
        <v>75.7</v>
      </c>
      <c r="C50" s="108">
        <v>1.8327199999999999</v>
      </c>
      <c r="D50" s="144">
        <v>1.13252</v>
      </c>
    </row>
    <row r="51" spans="1:11">
      <c r="A51" s="109"/>
      <c r="B51" s="119"/>
      <c r="C51" s="108"/>
      <c r="D51" s="145"/>
    </row>
    <row r="52" spans="1:11">
      <c r="A52" s="96" t="s">
        <v>1</v>
      </c>
      <c r="B52" s="120"/>
      <c r="C52" s="92">
        <f>SUM(C48:C51)</f>
        <v>6044.2244200000005</v>
      </c>
      <c r="D52" s="92">
        <f>SUM(D48:D51)</f>
        <v>5438.3840200000004</v>
      </c>
    </row>
    <row r="54" spans="1:11">
      <c r="A54" s="833" t="s">
        <v>360</v>
      </c>
      <c r="B54" s="833"/>
      <c r="C54" s="833"/>
      <c r="D54" s="833"/>
    </row>
    <row r="55" spans="1:11">
      <c r="A55" s="3"/>
      <c r="B55" s="117"/>
      <c r="C55" s="54"/>
      <c r="D55" s="468" t="s">
        <v>578</v>
      </c>
    </row>
    <row r="56" spans="1:11" ht="29">
      <c r="A56" s="218" t="s">
        <v>0</v>
      </c>
      <c r="B56" s="118" t="str">
        <f>$B$4</f>
        <v>Account Codes</v>
      </c>
      <c r="C56" s="102" t="str">
        <f>$C$4</f>
        <v>For the year ended 31st March, 2017</v>
      </c>
      <c r="D56" s="102" t="str">
        <f>$D$4</f>
        <v>For the year ended 31st March, 2016</v>
      </c>
    </row>
    <row r="57" spans="1:11">
      <c r="A57" s="45" t="s">
        <v>365</v>
      </c>
      <c r="B57" s="243"/>
      <c r="C57" s="112"/>
      <c r="D57" s="114"/>
    </row>
    <row r="58" spans="1:11" s="38" customFormat="1" ht="29">
      <c r="A58" s="242" t="s">
        <v>366</v>
      </c>
      <c r="B58" s="806" t="s">
        <v>205</v>
      </c>
      <c r="C58" s="108">
        <v>220.59493000000001</v>
      </c>
      <c r="D58" s="144">
        <v>0</v>
      </c>
      <c r="F58" s="5"/>
      <c r="G58" s="5"/>
      <c r="H58" s="5"/>
      <c r="I58" s="5"/>
      <c r="J58" s="5"/>
      <c r="K58" s="5"/>
    </row>
    <row r="59" spans="1:11" s="38" customFormat="1">
      <c r="A59" s="44" t="s">
        <v>367</v>
      </c>
      <c r="B59" s="806"/>
      <c r="C59" s="108">
        <v>891.37927000000002</v>
      </c>
      <c r="D59" s="144">
        <v>654.86695999999995</v>
      </c>
      <c r="F59" s="5"/>
      <c r="G59" s="5"/>
      <c r="H59" s="5"/>
      <c r="I59" s="5"/>
      <c r="J59" s="5"/>
      <c r="K59" s="5"/>
    </row>
    <row r="60" spans="1:11" s="38" customFormat="1">
      <c r="A60" s="44"/>
      <c r="B60" s="243"/>
      <c r="C60" s="108"/>
      <c r="D60" s="144"/>
      <c r="F60" s="5"/>
      <c r="G60" s="5"/>
      <c r="H60" s="5"/>
      <c r="I60" s="5"/>
      <c r="J60" s="5"/>
      <c r="K60" s="5"/>
    </row>
    <row r="61" spans="1:11">
      <c r="A61" s="44" t="s">
        <v>272</v>
      </c>
      <c r="B61" s="243">
        <v>78.8</v>
      </c>
      <c r="C61" s="108">
        <v>9.4740000000000005E-2</v>
      </c>
      <c r="D61" s="144">
        <v>7.6674999999999993E-2</v>
      </c>
    </row>
    <row r="62" spans="1:11">
      <c r="A62" s="109"/>
      <c r="B62" s="244"/>
      <c r="C62" s="111"/>
      <c r="D62" s="146"/>
    </row>
    <row r="63" spans="1:11">
      <c r="A63" s="96" t="s">
        <v>1</v>
      </c>
      <c r="B63" s="120"/>
      <c r="C63" s="92">
        <f>SUM(C58:C62)</f>
        <v>1112.0689400000001</v>
      </c>
      <c r="D63" s="92">
        <f>SUM(D58:D62)</f>
        <v>654.94363499999997</v>
      </c>
    </row>
    <row r="65" spans="1:4">
      <c r="A65" s="833" t="s">
        <v>361</v>
      </c>
      <c r="B65" s="833"/>
      <c r="C65" s="833"/>
      <c r="D65" s="833"/>
    </row>
    <row r="66" spans="1:4">
      <c r="A66" s="3"/>
      <c r="B66" s="117"/>
      <c r="C66" s="54"/>
      <c r="D66" s="468" t="s">
        <v>578</v>
      </c>
    </row>
    <row r="67" spans="1:4" ht="29">
      <c r="A67" s="110" t="s">
        <v>0</v>
      </c>
      <c r="B67" s="118" t="str">
        <f>$B$4</f>
        <v>Account Codes</v>
      </c>
      <c r="C67" s="102" t="str">
        <f>$C$4</f>
        <v>For the year ended 31st March, 2017</v>
      </c>
      <c r="D67" s="102" t="str">
        <f>$D$4</f>
        <v>For the year ended 31st March, 2016</v>
      </c>
    </row>
    <row r="68" spans="1:4">
      <c r="A68" s="45" t="s">
        <v>206</v>
      </c>
      <c r="B68" s="243">
        <v>77.099999999999994</v>
      </c>
      <c r="C68" s="290">
        <v>2087.6725420999996</v>
      </c>
      <c r="D68" s="292">
        <v>2030.1503164999997</v>
      </c>
    </row>
    <row r="69" spans="1:4">
      <c r="A69" s="44"/>
      <c r="B69" s="243"/>
      <c r="C69" s="113"/>
      <c r="D69" s="104"/>
    </row>
    <row r="70" spans="1:4">
      <c r="A70" s="96" t="s">
        <v>1</v>
      </c>
      <c r="B70" s="172"/>
      <c r="C70" s="92">
        <f>SUM(C68:C69)</f>
        <v>2087.6725420999996</v>
      </c>
      <c r="D70" s="92">
        <f>SUM(D68:D69)</f>
        <v>2030.1503164999997</v>
      </c>
    </row>
    <row r="72" spans="1:4">
      <c r="A72" s="833" t="s">
        <v>362</v>
      </c>
      <c r="B72" s="833"/>
      <c r="C72" s="833"/>
      <c r="D72" s="833"/>
    </row>
    <row r="73" spans="1:4">
      <c r="A73" s="3"/>
      <c r="B73" s="117"/>
      <c r="C73" s="54"/>
      <c r="D73" s="468" t="s">
        <v>578</v>
      </c>
    </row>
    <row r="74" spans="1:4" ht="29">
      <c r="A74" s="110" t="s">
        <v>0</v>
      </c>
      <c r="B74" s="118" t="str">
        <f>$B$4</f>
        <v>Account Codes</v>
      </c>
      <c r="C74" s="102" t="str">
        <f>$C$4</f>
        <v>For the year ended 31st March, 2017</v>
      </c>
      <c r="D74" s="102" t="str">
        <f>$D$4</f>
        <v>For the year ended 31st March, 2016</v>
      </c>
    </row>
    <row r="75" spans="1:4">
      <c r="A75" s="766" t="s">
        <v>632</v>
      </c>
      <c r="B75" s="123"/>
      <c r="C75" s="112"/>
      <c r="D75" s="114"/>
    </row>
    <row r="76" spans="1:4">
      <c r="A76" s="44" t="s">
        <v>7</v>
      </c>
      <c r="B76" s="122">
        <v>74.2</v>
      </c>
      <c r="C76" s="113">
        <v>2.0284499999999999</v>
      </c>
      <c r="D76" s="104">
        <v>5.9432700000000001</v>
      </c>
    </row>
    <row r="77" spans="1:4">
      <c r="A77" s="44" t="s">
        <v>160</v>
      </c>
      <c r="B77" s="122">
        <v>74.099999999999994</v>
      </c>
      <c r="C77" s="113">
        <v>47.689399999999999</v>
      </c>
      <c r="D77" s="104">
        <v>50.265940000000001</v>
      </c>
    </row>
    <row r="78" spans="1:4">
      <c r="A78" s="44" t="s">
        <v>412</v>
      </c>
      <c r="B78" s="122">
        <v>74.400000000000006</v>
      </c>
      <c r="C78" s="113">
        <v>1.60267</v>
      </c>
      <c r="D78" s="104">
        <v>3.0549400000000002</v>
      </c>
    </row>
    <row r="79" spans="1:4">
      <c r="A79" s="44" t="s">
        <v>413</v>
      </c>
      <c r="B79" s="122">
        <v>74.5</v>
      </c>
      <c r="C79" s="113">
        <v>252.05789999999999</v>
      </c>
      <c r="D79" s="104">
        <v>74.106070000000003</v>
      </c>
    </row>
    <row r="80" spans="1:4">
      <c r="A80" s="44" t="s">
        <v>10</v>
      </c>
      <c r="B80" s="122">
        <v>74.599999999999994</v>
      </c>
      <c r="C80" s="113">
        <v>3.3353600000000001</v>
      </c>
      <c r="D80" s="104">
        <v>3.65144</v>
      </c>
    </row>
    <row r="81" spans="1:4">
      <c r="A81" s="44" t="s">
        <v>157</v>
      </c>
      <c r="B81" s="122">
        <v>74.7</v>
      </c>
      <c r="C81" s="113">
        <v>2.4455499999999999</v>
      </c>
      <c r="D81" s="104">
        <v>0.60209999999999997</v>
      </c>
    </row>
    <row r="82" spans="1:4">
      <c r="A82" s="44" t="s">
        <v>161</v>
      </c>
      <c r="B82" s="122">
        <v>74.8</v>
      </c>
      <c r="C82" s="113">
        <v>2.22871</v>
      </c>
      <c r="D82" s="104">
        <v>3.7321900000000001</v>
      </c>
    </row>
    <row r="83" spans="1:4">
      <c r="A83" s="44"/>
      <c r="B83" s="122"/>
      <c r="C83" s="113"/>
      <c r="D83" s="104"/>
    </row>
    <row r="84" spans="1:4">
      <c r="A84" s="767" t="s">
        <v>279</v>
      </c>
      <c r="B84" s="122"/>
      <c r="C84" s="113"/>
      <c r="D84" s="104"/>
    </row>
    <row r="85" spans="1:4">
      <c r="A85" s="44" t="s">
        <v>149</v>
      </c>
      <c r="B85" s="122" t="s">
        <v>207</v>
      </c>
      <c r="C85" s="113">
        <v>0.98482999999999998</v>
      </c>
      <c r="D85" s="104">
        <v>0.88807000000000003</v>
      </c>
    </row>
    <row r="86" spans="1:4">
      <c r="A86" s="44" t="s">
        <v>145</v>
      </c>
      <c r="B86" s="122" t="s">
        <v>208</v>
      </c>
      <c r="C86" s="113">
        <v>0.3659</v>
      </c>
      <c r="D86" s="104">
        <v>0</v>
      </c>
    </row>
    <row r="87" spans="1:4">
      <c r="A87" s="44" t="s">
        <v>146</v>
      </c>
      <c r="B87" s="122" t="s">
        <v>209</v>
      </c>
      <c r="C87" s="113">
        <v>4.3414000000000001</v>
      </c>
      <c r="D87" s="104">
        <v>4.1671199999999997</v>
      </c>
    </row>
    <row r="88" spans="1:4">
      <c r="A88" s="44" t="s">
        <v>297</v>
      </c>
      <c r="B88" s="122" t="s">
        <v>573</v>
      </c>
      <c r="C88" s="113">
        <v>105.82386</v>
      </c>
      <c r="D88" s="104">
        <v>123.50391999999999</v>
      </c>
    </row>
    <row r="89" spans="1:4">
      <c r="A89" s="44" t="s">
        <v>273</v>
      </c>
      <c r="B89" s="122">
        <v>76.153000000000006</v>
      </c>
      <c r="C89" s="113">
        <v>3.2923900000000001</v>
      </c>
      <c r="D89" s="104">
        <v>6.0531300000000003</v>
      </c>
    </row>
    <row r="90" spans="1:4">
      <c r="A90" s="44" t="s">
        <v>274</v>
      </c>
      <c r="B90" s="122">
        <v>76.122</v>
      </c>
      <c r="C90" s="113">
        <v>3.52</v>
      </c>
      <c r="D90" s="104">
        <v>3.6074999999999999</v>
      </c>
    </row>
    <row r="91" spans="1:4">
      <c r="A91" s="44" t="s">
        <v>4</v>
      </c>
      <c r="B91" s="122">
        <v>76.123000000000005</v>
      </c>
      <c r="C91" s="113">
        <v>0.19753000000000001</v>
      </c>
      <c r="D91" s="104">
        <v>0.15418999999999999</v>
      </c>
    </row>
    <row r="92" spans="1:4">
      <c r="A92" s="44" t="s">
        <v>147</v>
      </c>
      <c r="B92" s="122">
        <v>76.152000000000001</v>
      </c>
      <c r="C92" s="113">
        <v>0.16608999999999999</v>
      </c>
      <c r="D92" s="104">
        <v>0.19048999999999999</v>
      </c>
    </row>
    <row r="93" spans="1:4">
      <c r="A93" s="44" t="s">
        <v>275</v>
      </c>
      <c r="B93" s="122">
        <v>76.150999999999996</v>
      </c>
      <c r="C93" s="113">
        <v>0.80571999999999999</v>
      </c>
      <c r="D93" s="104">
        <v>0</v>
      </c>
    </row>
    <row r="94" spans="1:4">
      <c r="A94" s="44" t="s">
        <v>276</v>
      </c>
      <c r="B94" s="122">
        <v>76.155000000000001</v>
      </c>
      <c r="C94" s="113">
        <v>11.26543</v>
      </c>
      <c r="D94" s="104">
        <v>1.30216</v>
      </c>
    </row>
    <row r="95" spans="1:4">
      <c r="A95" s="44" t="s">
        <v>277</v>
      </c>
      <c r="B95" s="122" t="s">
        <v>210</v>
      </c>
      <c r="C95" s="113">
        <v>4.6199999999999998E-2</v>
      </c>
      <c r="D95" s="104">
        <v>8.7174999999999994</v>
      </c>
    </row>
    <row r="96" spans="1:4" ht="30.75" customHeight="1">
      <c r="A96" s="754" t="s">
        <v>530</v>
      </c>
      <c r="B96" s="122">
        <v>76.129000000000005</v>
      </c>
      <c r="C96" s="113">
        <v>6.1</v>
      </c>
      <c r="D96" s="104">
        <v>4.3</v>
      </c>
    </row>
    <row r="97" spans="1:11">
      <c r="A97" s="44" t="s">
        <v>298</v>
      </c>
      <c r="B97" s="122">
        <v>76.16</v>
      </c>
      <c r="C97" s="113">
        <v>0.55871999999999999</v>
      </c>
      <c r="D97" s="104">
        <v>0</v>
      </c>
    </row>
    <row r="98" spans="1:11">
      <c r="A98" s="44" t="s">
        <v>278</v>
      </c>
      <c r="B98" s="122">
        <v>76.162000000000006</v>
      </c>
      <c r="C98" s="113">
        <v>0.23716999999999999</v>
      </c>
      <c r="D98" s="104">
        <v>0.20150000000000001</v>
      </c>
    </row>
    <row r="99" spans="1:11">
      <c r="A99" s="44" t="s">
        <v>148</v>
      </c>
      <c r="B99" s="122" t="s">
        <v>211</v>
      </c>
      <c r="C99" s="113">
        <v>0.69552999999999998</v>
      </c>
      <c r="D99" s="104">
        <v>0.51182000000000005</v>
      </c>
    </row>
    <row r="100" spans="1:11" s="38" customFormat="1">
      <c r="A100" s="232" t="s">
        <v>311</v>
      </c>
      <c r="B100" s="240">
        <v>76.209999999999994</v>
      </c>
      <c r="C100" s="224">
        <v>24.568629999999999</v>
      </c>
      <c r="D100" s="104">
        <v>0</v>
      </c>
      <c r="F100" s="5"/>
      <c r="G100" s="5"/>
      <c r="H100" s="5"/>
      <c r="I100" s="5"/>
      <c r="J100" s="5"/>
      <c r="K100" s="5"/>
    </row>
    <row r="101" spans="1:11" s="38" customFormat="1">
      <c r="A101" s="767" t="s">
        <v>372</v>
      </c>
      <c r="B101" s="240"/>
      <c r="C101" s="224"/>
      <c r="D101" s="104"/>
      <c r="F101" s="5"/>
      <c r="G101" s="5"/>
      <c r="H101" s="5"/>
      <c r="I101" s="5"/>
      <c r="J101" s="5"/>
      <c r="K101" s="5"/>
    </row>
    <row r="102" spans="1:11" s="38" customFormat="1" ht="29">
      <c r="A102" s="768" t="s">
        <v>425</v>
      </c>
      <c r="B102" s="122" t="s">
        <v>299</v>
      </c>
      <c r="C102" s="113">
        <v>1702.83106</v>
      </c>
      <c r="D102" s="104">
        <v>2399.3077600000001</v>
      </c>
      <c r="F102" s="319"/>
      <c r="G102" s="319"/>
      <c r="H102" s="319"/>
      <c r="I102" s="319"/>
      <c r="J102" s="5"/>
      <c r="K102" s="5"/>
    </row>
    <row r="103" spans="1:11">
      <c r="A103" s="96" t="s">
        <v>1</v>
      </c>
      <c r="B103" s="120"/>
      <c r="C103" s="92">
        <f>SUM(C75:C102)</f>
        <v>2177.1885000000002</v>
      </c>
      <c r="D103" s="92">
        <f>SUM(D75:D102)</f>
        <v>2694.2611100000004</v>
      </c>
    </row>
    <row r="104" spans="1:11" s="38" customFormat="1">
      <c r="A104" s="115"/>
      <c r="B104" s="121"/>
      <c r="C104" s="116"/>
      <c r="D104" s="116"/>
      <c r="F104" s="5"/>
      <c r="G104" s="5"/>
      <c r="H104" s="5"/>
      <c r="I104" s="5"/>
      <c r="J104" s="5"/>
      <c r="K104" s="5"/>
    </row>
    <row r="105" spans="1:11" s="38" customFormat="1">
      <c r="A105" s="235"/>
      <c r="B105" s="121"/>
      <c r="C105" s="116"/>
      <c r="D105" s="116"/>
      <c r="F105" s="5"/>
      <c r="G105" s="5"/>
      <c r="H105" s="5"/>
      <c r="I105" s="5"/>
      <c r="J105" s="5"/>
      <c r="K105" s="5"/>
    </row>
    <row r="106" spans="1:11">
      <c r="A106" s="833" t="s">
        <v>363</v>
      </c>
      <c r="B106" s="833"/>
      <c r="C106" s="833"/>
      <c r="D106" s="833"/>
    </row>
    <row r="107" spans="1:11">
      <c r="A107" s="3"/>
      <c r="B107" s="117"/>
      <c r="C107" s="54"/>
      <c r="D107" s="468" t="s">
        <v>578</v>
      </c>
    </row>
    <row r="108" spans="1:11" ht="29">
      <c r="A108" s="110" t="s">
        <v>0</v>
      </c>
      <c r="B108" s="118" t="str">
        <f>$B$4</f>
        <v>Account Codes</v>
      </c>
      <c r="C108" s="102" t="str">
        <f>$C$4</f>
        <v>For the year ended 31st March, 2017</v>
      </c>
      <c r="D108" s="147" t="str">
        <f>$D$4</f>
        <v>For the year ended 31st March, 2016</v>
      </c>
    </row>
    <row r="109" spans="1:11">
      <c r="A109" s="45" t="s">
        <v>300</v>
      </c>
      <c r="B109" s="122">
        <v>83.82</v>
      </c>
      <c r="C109" s="108">
        <v>0.04</v>
      </c>
      <c r="D109" s="104">
        <v>0.57999999999999996</v>
      </c>
    </row>
    <row r="110" spans="1:11">
      <c r="A110" s="44" t="s">
        <v>310</v>
      </c>
      <c r="B110" s="122">
        <v>83.5</v>
      </c>
      <c r="C110" s="108">
        <v>0</v>
      </c>
      <c r="D110" s="104">
        <v>12.538259999999999</v>
      </c>
    </row>
    <row r="111" spans="1:11">
      <c r="A111" s="44" t="s">
        <v>364</v>
      </c>
      <c r="B111" s="122">
        <v>83.84</v>
      </c>
      <c r="C111" s="108">
        <v>0</v>
      </c>
      <c r="D111" s="104">
        <v>0.23710000000000001</v>
      </c>
    </row>
    <row r="112" spans="1:11">
      <c r="A112" s="44"/>
      <c r="B112" s="122"/>
      <c r="C112" s="108"/>
      <c r="D112" s="148"/>
    </row>
    <row r="113" spans="1:4">
      <c r="A113" s="96" t="s">
        <v>1</v>
      </c>
      <c r="B113" s="120"/>
      <c r="C113" s="92">
        <f>SUM(C109:C112)</f>
        <v>0.04</v>
      </c>
      <c r="D113" s="92">
        <f>SUM(D109:D112)</f>
        <v>13.355359999999999</v>
      </c>
    </row>
  </sheetData>
  <mergeCells count="11">
    <mergeCell ref="A106:D106"/>
    <mergeCell ref="A1:D1"/>
    <mergeCell ref="A2:D2"/>
    <mergeCell ref="A19:D19"/>
    <mergeCell ref="A45:D45"/>
    <mergeCell ref="A54:D54"/>
    <mergeCell ref="A65:D65"/>
    <mergeCell ref="A72:D72"/>
    <mergeCell ref="A33:D33"/>
    <mergeCell ref="A43:D43"/>
    <mergeCell ref="B58:B59"/>
  </mergeCells>
  <pageMargins left="0.70866141732283472" right="0.31496062992125984" top="0.74803149606299213" bottom="0.74803149606299213" header="0.31496062992125984" footer="0.31496062992125984"/>
  <pageSetup scale="82" orientation="portrait" r:id="rId1"/>
  <rowBreaks count="2" manualBreakCount="2">
    <brk id="31" max="3" man="1"/>
    <brk id="64" max="3" man="1"/>
  </rowBreaks>
  <colBreaks count="1" manualBreakCount="1">
    <brk id="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
  <sheetViews>
    <sheetView view="pageBreakPreview" topLeftCell="A31" zoomScale="60" workbookViewId="0">
      <selection sqref="A1:I67"/>
    </sheetView>
  </sheetViews>
  <sheetFormatPr defaultColWidth="9.1796875" defaultRowHeight="13"/>
  <cols>
    <col min="1" max="1" width="6.1796875" style="248" customWidth="1"/>
    <col min="2" max="4" width="9.1796875" style="248"/>
    <col min="5" max="5" width="11" style="248" customWidth="1"/>
    <col min="6" max="6" width="15.54296875" style="248" customWidth="1"/>
    <col min="7" max="7" width="17.54296875" style="677" customWidth="1"/>
    <col min="8" max="8" width="18" style="677" customWidth="1"/>
    <col min="9" max="9" width="19.453125" style="248" hidden="1" customWidth="1"/>
    <col min="10" max="10" width="5.26953125" style="248" hidden="1" customWidth="1"/>
    <col min="11" max="12" width="15.453125" style="248" hidden="1" customWidth="1"/>
    <col min="13" max="14" width="9.1796875" style="248" hidden="1" customWidth="1"/>
    <col min="15" max="16384" width="9.1796875" style="248"/>
  </cols>
  <sheetData>
    <row r="1" spans="1:15" ht="17">
      <c r="A1" s="787" t="s">
        <v>301</v>
      </c>
      <c r="B1" s="787"/>
      <c r="C1" s="787"/>
      <c r="D1" s="787"/>
      <c r="E1" s="787"/>
      <c r="F1" s="787"/>
      <c r="G1" s="787"/>
      <c r="H1" s="787"/>
      <c r="I1" s="318"/>
      <c r="J1" s="247"/>
    </row>
    <row r="2" spans="1:15" ht="15.5">
      <c r="A2" s="839" t="s">
        <v>416</v>
      </c>
      <c r="B2" s="839"/>
      <c r="C2" s="839"/>
      <c r="D2" s="839"/>
      <c r="E2" s="839"/>
      <c r="F2" s="839"/>
      <c r="G2" s="839"/>
      <c r="H2" s="839"/>
      <c r="I2" s="839"/>
      <c r="J2" s="246"/>
    </row>
    <row r="3" spans="1:15" ht="11.25" customHeight="1">
      <c r="A3" s="659"/>
      <c r="B3" s="659"/>
      <c r="C3" s="659"/>
      <c r="D3" s="659"/>
      <c r="E3" s="659"/>
      <c r="F3" s="659"/>
      <c r="G3" s="676"/>
      <c r="H3" s="676"/>
      <c r="I3" s="659"/>
      <c r="J3" s="246"/>
    </row>
    <row r="4" spans="1:15" ht="14.5">
      <c r="H4" s="678" t="s">
        <v>578</v>
      </c>
    </row>
    <row r="5" spans="1:15" ht="31.5" customHeight="1">
      <c r="A5" s="840" t="s">
        <v>109</v>
      </c>
      <c r="B5" s="841"/>
      <c r="C5" s="841"/>
      <c r="D5" s="841"/>
      <c r="E5" s="841"/>
      <c r="F5" s="842"/>
      <c r="G5" s="679" t="str">
        <f>'Notes (PL)'!C21</f>
        <v>For the year ended 31st March, 2017</v>
      </c>
      <c r="H5" s="679" t="str">
        <f>'Notes (PL)'!D21</f>
        <v>For the year ended 31st March, 2016</v>
      </c>
      <c r="I5" s="281" t="str">
        <f>'Notes (PL)'!D21</f>
        <v>For the year ended 31st March, 2016</v>
      </c>
      <c r="J5" s="250"/>
    </row>
    <row r="6" spans="1:15" ht="14.5">
      <c r="A6" s="316" t="s">
        <v>110</v>
      </c>
      <c r="B6" s="14"/>
      <c r="C6" s="15"/>
      <c r="D6" s="15"/>
      <c r="E6" s="15"/>
      <c r="F6" s="15"/>
      <c r="G6" s="680"/>
      <c r="H6" s="680"/>
      <c r="I6" s="16"/>
      <c r="J6" s="254"/>
      <c r="K6" s="251" t="s">
        <v>110</v>
      </c>
      <c r="L6" s="252"/>
      <c r="M6" s="253"/>
      <c r="N6" s="253"/>
      <c r="O6" s="253"/>
    </row>
    <row r="7" spans="1:15" ht="14.5">
      <c r="A7" s="17" t="s">
        <v>419</v>
      </c>
      <c r="B7" s="282"/>
      <c r="C7" s="15"/>
      <c r="D7" s="15"/>
      <c r="E7" s="15"/>
      <c r="F7" s="15"/>
      <c r="G7" s="471">
        <f>'BS, PL, SOE'!C139</f>
        <v>815.32401289999871</v>
      </c>
      <c r="H7" s="471">
        <f>'BS, PL, SOE'!D139</f>
        <v>-836.06959719999941</v>
      </c>
      <c r="I7" s="19">
        <v>-83606959.720000029</v>
      </c>
      <c r="J7" s="257"/>
      <c r="K7" s="255" t="s">
        <v>111</v>
      </c>
      <c r="L7" s="256"/>
      <c r="M7" s="253"/>
      <c r="N7" s="253"/>
      <c r="O7" s="253"/>
    </row>
    <row r="8" spans="1:15" ht="14.5">
      <c r="A8" s="17" t="s">
        <v>112</v>
      </c>
      <c r="B8" s="27"/>
      <c r="C8" s="15"/>
      <c r="D8" s="15"/>
      <c r="E8" s="15"/>
      <c r="F8" s="15"/>
      <c r="G8" s="514"/>
      <c r="H8" s="514"/>
      <c r="I8" s="20"/>
      <c r="J8" s="259"/>
      <c r="K8" s="255" t="s">
        <v>112</v>
      </c>
      <c r="L8" s="258"/>
      <c r="M8" s="253"/>
      <c r="N8" s="253"/>
      <c r="O8" s="253"/>
    </row>
    <row r="9" spans="1:15" ht="14.5">
      <c r="A9" s="17"/>
      <c r="B9" s="27" t="s">
        <v>409</v>
      </c>
      <c r="C9" s="15"/>
      <c r="D9" s="15"/>
      <c r="E9" s="15"/>
      <c r="F9" s="15"/>
      <c r="G9" s="471">
        <f>'Notes (FA, etc)'!H18-'Notes (PL)'!C29</f>
        <v>2041.3634620610837</v>
      </c>
      <c r="H9" s="471">
        <v>2008.6079164999999</v>
      </c>
      <c r="I9" s="19">
        <v>200860791.64999998</v>
      </c>
      <c r="J9" s="257"/>
      <c r="K9" s="255"/>
      <c r="L9" s="258" t="s">
        <v>113</v>
      </c>
      <c r="M9" s="253"/>
      <c r="N9" s="253"/>
      <c r="O9" s="253"/>
    </row>
    <row r="10" spans="1:15" ht="14.5">
      <c r="A10" s="17"/>
      <c r="B10" s="9" t="s">
        <v>381</v>
      </c>
      <c r="C10" s="15"/>
      <c r="D10" s="15"/>
      <c r="E10" s="15"/>
      <c r="F10" s="15"/>
      <c r="G10" s="471">
        <f>'BS, PL, SOE'!C64-'BS, PL, SOE'!D64</f>
        <v>1120.8</v>
      </c>
      <c r="H10" s="471">
        <v>372</v>
      </c>
      <c r="I10" s="19"/>
      <c r="J10" s="257"/>
      <c r="K10" s="255"/>
      <c r="L10" s="258"/>
      <c r="M10" s="253"/>
      <c r="N10" s="253"/>
      <c r="O10" s="253"/>
    </row>
    <row r="11" spans="1:15" ht="14.5">
      <c r="A11" s="17"/>
      <c r="B11" s="27" t="s">
        <v>114</v>
      </c>
      <c r="C11" s="15"/>
      <c r="D11" s="15"/>
      <c r="E11" s="15"/>
      <c r="F11" s="15"/>
      <c r="G11" s="471">
        <f>-'Notes (PL)'!C23</f>
        <v>-387.96071000000001</v>
      </c>
      <c r="H11" s="471">
        <f>-'Notes (PL)'!D23</f>
        <v>-147.01338000000001</v>
      </c>
      <c r="I11" s="19"/>
      <c r="J11" s="257"/>
      <c r="K11" s="255"/>
      <c r="L11" s="258"/>
      <c r="M11" s="253"/>
      <c r="N11" s="253"/>
      <c r="O11" s="253"/>
    </row>
    <row r="12" spans="1:15" ht="14.5">
      <c r="A12" s="17"/>
      <c r="B12" s="27" t="s">
        <v>382</v>
      </c>
      <c r="C12" s="15"/>
      <c r="D12" s="15"/>
      <c r="E12" s="15"/>
      <c r="F12" s="21"/>
      <c r="G12" s="516">
        <f>'Notes (PL)'!C63</f>
        <v>1112.0689400000001</v>
      </c>
      <c r="H12" s="516">
        <f>'Notes (PL)'!D63</f>
        <v>654.94363499999997</v>
      </c>
      <c r="I12" s="22">
        <v>65494363.5</v>
      </c>
      <c r="J12" s="257"/>
      <c r="K12" s="255"/>
      <c r="L12" s="258" t="s">
        <v>115</v>
      </c>
      <c r="M12" s="253"/>
      <c r="N12" s="253"/>
      <c r="O12" s="253"/>
    </row>
    <row r="13" spans="1:15" ht="14.5">
      <c r="A13" s="17" t="s">
        <v>116</v>
      </c>
      <c r="B13" s="27"/>
      <c r="C13" s="15"/>
      <c r="D13" s="15"/>
      <c r="E13" s="15"/>
      <c r="F13" s="21"/>
      <c r="G13" s="493">
        <f>SUM(G7:G12)</f>
        <v>4701.5957049610824</v>
      </c>
      <c r="H13" s="493">
        <f>SUM(H7:H12)</f>
        <v>2052.4685743000005</v>
      </c>
      <c r="I13" s="23">
        <f>SUM(I7:I12)</f>
        <v>182748195.42999995</v>
      </c>
      <c r="J13" s="261"/>
      <c r="K13" s="255" t="s">
        <v>116</v>
      </c>
      <c r="L13" s="258"/>
      <c r="M13" s="253"/>
      <c r="N13" s="253"/>
      <c r="O13" s="253"/>
    </row>
    <row r="14" spans="1:15" ht="14.5">
      <c r="A14" s="17" t="s">
        <v>117</v>
      </c>
      <c r="B14" s="27"/>
      <c r="C14" s="15"/>
      <c r="D14" s="15"/>
      <c r="E14" s="15"/>
      <c r="F14" s="15"/>
      <c r="G14" s="696"/>
      <c r="H14" s="696"/>
      <c r="I14" s="20"/>
      <c r="J14" s="259"/>
      <c r="K14" s="255" t="s">
        <v>117</v>
      </c>
      <c r="L14" s="258"/>
      <c r="M14" s="253"/>
      <c r="N14" s="253"/>
      <c r="O14" s="253"/>
    </row>
    <row r="15" spans="1:15" ht="14.5">
      <c r="A15" s="17"/>
      <c r="B15" s="27" t="s">
        <v>34</v>
      </c>
      <c r="C15" s="15"/>
      <c r="D15" s="15"/>
      <c r="E15" s="15"/>
      <c r="F15" s="15"/>
      <c r="G15" s="471">
        <f>'BS, PL, SOE'!D25-'BS, PL, SOE'!C25</f>
        <v>-1771.2022856000001</v>
      </c>
      <c r="H15" s="471">
        <v>-33.112160000000003</v>
      </c>
      <c r="I15" s="19">
        <v>-3311216</v>
      </c>
      <c r="J15" s="257"/>
      <c r="K15" s="255"/>
      <c r="L15" s="258" t="s">
        <v>34</v>
      </c>
      <c r="M15" s="253"/>
      <c r="N15" s="253"/>
      <c r="O15" s="253"/>
    </row>
    <row r="16" spans="1:15" ht="14.5" hidden="1">
      <c r="A16" s="17"/>
      <c r="B16" s="9" t="s">
        <v>383</v>
      </c>
      <c r="C16" s="15"/>
      <c r="D16" s="15"/>
      <c r="E16" s="15"/>
      <c r="F16" s="15"/>
      <c r="G16" s="471"/>
      <c r="H16" s="471">
        <v>0</v>
      </c>
      <c r="I16" s="19">
        <v>-1482691</v>
      </c>
      <c r="J16" s="257"/>
      <c r="K16" s="255"/>
      <c r="L16" s="258" t="s">
        <v>118</v>
      </c>
      <c r="M16" s="253"/>
      <c r="N16" s="253"/>
      <c r="O16" s="253"/>
    </row>
    <row r="17" spans="1:15" ht="14.5" hidden="1">
      <c r="A17" s="17"/>
      <c r="B17" s="9"/>
      <c r="C17" s="15"/>
      <c r="D17" s="15"/>
      <c r="E17" s="15"/>
      <c r="F17" s="15"/>
      <c r="G17" s="471"/>
      <c r="H17" s="471">
        <v>0</v>
      </c>
      <c r="I17" s="19">
        <v>-692018013.69000006</v>
      </c>
      <c r="J17" s="257"/>
      <c r="K17" s="255"/>
      <c r="L17" s="258" t="s">
        <v>373</v>
      </c>
      <c r="M17" s="253"/>
      <c r="N17" s="253"/>
      <c r="O17" s="253"/>
    </row>
    <row r="18" spans="1:15" ht="14.5">
      <c r="A18" s="17"/>
      <c r="B18" s="18" t="s">
        <v>36</v>
      </c>
      <c r="C18" s="15"/>
      <c r="D18" s="15"/>
      <c r="E18" s="15"/>
      <c r="F18" s="15"/>
      <c r="G18" s="471">
        <f>'BS, PL, SOE'!D34-'BS, PL, SOE'!C34</f>
        <v>-14795.559929999999</v>
      </c>
      <c r="H18" s="471">
        <v>-6935.0070469000002</v>
      </c>
      <c r="I18" s="19">
        <v>-5539919</v>
      </c>
      <c r="J18" s="257"/>
      <c r="K18" s="255"/>
      <c r="L18" s="258" t="s">
        <v>119</v>
      </c>
      <c r="M18" s="253"/>
      <c r="N18" s="253"/>
      <c r="O18" s="253"/>
    </row>
    <row r="19" spans="1:15" ht="14.5">
      <c r="A19" s="17"/>
      <c r="B19" s="9" t="s">
        <v>384</v>
      </c>
      <c r="C19" s="15"/>
      <c r="D19" s="15"/>
      <c r="E19" s="15"/>
      <c r="F19" s="15"/>
      <c r="G19" s="471">
        <f>'BS, PL, SOE'!C63-'BS, PL, SOE'!D63</f>
        <v>-353.57085000000006</v>
      </c>
      <c r="H19" s="471">
        <f>'Notes (BS)'!D151-77355356/100000-22500000/100000</f>
        <v>2556.6412100000002</v>
      </c>
      <c r="I19" s="19">
        <v>0</v>
      </c>
      <c r="J19" s="257"/>
      <c r="K19" s="255"/>
      <c r="L19" s="258" t="s">
        <v>374</v>
      </c>
      <c r="M19" s="253"/>
      <c r="N19" s="253"/>
      <c r="O19" s="253"/>
    </row>
    <row r="20" spans="1:15" ht="14.5" hidden="1">
      <c r="A20" s="17"/>
      <c r="B20" s="18" t="s">
        <v>49</v>
      </c>
      <c r="C20" s="15"/>
      <c r="D20" s="15"/>
      <c r="E20" s="15"/>
      <c r="F20" s="15"/>
      <c r="G20" s="471"/>
      <c r="H20" s="471"/>
      <c r="I20" s="19">
        <v>267384029.45999998</v>
      </c>
      <c r="J20" s="257"/>
      <c r="K20" s="255"/>
      <c r="L20" s="258" t="s">
        <v>50</v>
      </c>
      <c r="M20" s="253"/>
      <c r="N20" s="253"/>
      <c r="O20" s="253"/>
    </row>
    <row r="21" spans="1:15" ht="14.5">
      <c r="A21" s="17"/>
      <c r="B21" s="18" t="s">
        <v>50</v>
      </c>
      <c r="C21" s="15"/>
      <c r="D21" s="15"/>
      <c r="E21" s="15"/>
      <c r="F21" s="15"/>
      <c r="G21" s="471">
        <f>'BS, PL, SOE'!C66-'BS, PL, SOE'!D66+'BS, PL, SOE'!C65-'BS, PL, SOE'!D65</f>
        <v>10440.1315006</v>
      </c>
      <c r="H21" s="471">
        <f>(SUM(I18:I21)/100000)-H19-H10+I37/100000-((63988008-5259327)/100000)</f>
        <v>-415.53920540000058</v>
      </c>
      <c r="I21" s="19">
        <v>47984770.999999985</v>
      </c>
      <c r="J21" s="257"/>
      <c r="K21" s="255"/>
      <c r="L21" s="258" t="s">
        <v>120</v>
      </c>
      <c r="M21" s="253"/>
      <c r="N21" s="253"/>
      <c r="O21" s="253"/>
    </row>
    <row r="22" spans="1:15" ht="14.5">
      <c r="A22" s="17"/>
      <c r="B22" s="24" t="s">
        <v>121</v>
      </c>
      <c r="C22" s="15"/>
      <c r="D22" s="15"/>
      <c r="E22" s="15"/>
      <c r="F22" s="15"/>
      <c r="G22" s="471">
        <f>ROUND(SUM(G13:G21),2)</f>
        <v>-1778.61</v>
      </c>
      <c r="H22" s="471">
        <f t="shared" ref="H22:I22" si="0">ROUND(SUM(H13:H21),2)</f>
        <v>-2774.55</v>
      </c>
      <c r="I22" s="23">
        <f t="shared" si="0"/>
        <v>-204234843.80000001</v>
      </c>
      <c r="J22" s="261"/>
      <c r="K22" s="255"/>
      <c r="L22" s="262" t="s">
        <v>121</v>
      </c>
      <c r="M22" s="253"/>
      <c r="N22" s="253"/>
      <c r="O22" s="253"/>
    </row>
    <row r="23" spans="1:15" ht="14.5">
      <c r="A23" s="17"/>
      <c r="B23" s="25" t="s">
        <v>122</v>
      </c>
      <c r="C23" s="15"/>
      <c r="D23" s="15"/>
      <c r="E23" s="15"/>
      <c r="F23" s="15"/>
      <c r="G23" s="471">
        <v>0</v>
      </c>
      <c r="H23" s="471">
        <v>0</v>
      </c>
      <c r="I23" s="20"/>
      <c r="J23" s="259"/>
      <c r="K23" s="255"/>
      <c r="L23" s="263" t="s">
        <v>122</v>
      </c>
      <c r="M23" s="253"/>
      <c r="N23" s="253"/>
      <c r="O23" s="253"/>
    </row>
    <row r="24" spans="1:15" ht="14.5">
      <c r="A24" s="26" t="s">
        <v>411</v>
      </c>
      <c r="B24" s="27"/>
      <c r="C24" s="15"/>
      <c r="D24" s="15"/>
      <c r="E24" s="15"/>
      <c r="F24" s="21"/>
      <c r="G24" s="476">
        <f>G22-G23</f>
        <v>-1778.61</v>
      </c>
      <c r="H24" s="476">
        <f>H22-H23</f>
        <v>-2774.55</v>
      </c>
      <c r="I24" s="285">
        <f t="shared" ref="I24" si="1">ROUND(SUM(I22:I23),2)</f>
        <v>-204234843.80000001</v>
      </c>
      <c r="J24" s="261"/>
      <c r="K24" s="264" t="s">
        <v>123</v>
      </c>
      <c r="L24" s="258"/>
      <c r="M24" s="253"/>
      <c r="N24" s="253"/>
      <c r="O24" s="253"/>
    </row>
    <row r="25" spans="1:15" ht="9.75" customHeight="1">
      <c r="A25" s="26"/>
      <c r="B25" s="27"/>
      <c r="C25" s="15"/>
      <c r="D25" s="15"/>
      <c r="E25" s="15"/>
      <c r="F25" s="21"/>
      <c r="G25" s="684"/>
      <c r="H25" s="684"/>
      <c r="I25" s="29"/>
      <c r="J25" s="265"/>
      <c r="K25" s="264"/>
      <c r="L25" s="258"/>
      <c r="M25" s="253"/>
      <c r="N25" s="253"/>
      <c r="O25" s="253"/>
    </row>
    <row r="26" spans="1:15" ht="14.5">
      <c r="A26" s="317" t="s">
        <v>124</v>
      </c>
      <c r="B26" s="27"/>
      <c r="C26" s="15"/>
      <c r="D26" s="15"/>
      <c r="E26" s="15"/>
      <c r="F26" s="21"/>
      <c r="G26" s="681"/>
      <c r="H26" s="681"/>
      <c r="I26" s="20"/>
      <c r="J26" s="259"/>
      <c r="K26" s="266" t="s">
        <v>124</v>
      </c>
      <c r="L26" s="258"/>
      <c r="M26" s="253"/>
      <c r="N26" s="253"/>
      <c r="O26" s="253"/>
    </row>
    <row r="27" spans="1:15" ht="14.5">
      <c r="A27" s="17"/>
      <c r="B27" s="27" t="s">
        <v>114</v>
      </c>
      <c r="C27" s="15"/>
      <c r="D27" s="15"/>
      <c r="E27" s="15"/>
      <c r="F27" s="21"/>
      <c r="G27" s="681">
        <f>-G11</f>
        <v>387.96071000000001</v>
      </c>
      <c r="H27" s="681">
        <f>-H11</f>
        <v>147.01338000000001</v>
      </c>
      <c r="I27" s="19">
        <v>-568688506.1900003</v>
      </c>
      <c r="J27" s="257"/>
      <c r="K27" s="255"/>
      <c r="L27" s="258" t="s">
        <v>375</v>
      </c>
      <c r="M27" s="253"/>
      <c r="N27" s="253"/>
      <c r="O27" s="253"/>
    </row>
    <row r="28" spans="1:15" ht="31.5" customHeight="1">
      <c r="A28" s="17"/>
      <c r="B28" s="837" t="s">
        <v>390</v>
      </c>
      <c r="C28" s="837"/>
      <c r="D28" s="837"/>
      <c r="E28" s="837"/>
      <c r="F28" s="838"/>
      <c r="G28" s="471">
        <f>-('Notes (FA, etc)'!D18-'Notes (FA, etc)'!F41+505306441)-('Notes (FA, etc)'!E41-505306441)</f>
        <v>-3307.7070400118828</v>
      </c>
      <c r="H28" s="471">
        <v>-5686.8850619000032</v>
      </c>
      <c r="I28" s="19"/>
      <c r="J28" s="257"/>
      <c r="K28" s="255"/>
      <c r="L28" s="258"/>
      <c r="M28" s="253"/>
      <c r="N28" s="253"/>
      <c r="O28" s="253"/>
    </row>
    <row r="29" spans="1:15" ht="14.5" hidden="1">
      <c r="A29" s="17"/>
      <c r="B29" s="27" t="s">
        <v>386</v>
      </c>
      <c r="C29" s="15"/>
      <c r="D29" s="15"/>
      <c r="E29" s="15"/>
      <c r="F29" s="21"/>
      <c r="G29" s="681"/>
      <c r="H29" s="681"/>
      <c r="I29" s="19"/>
      <c r="J29" s="257"/>
      <c r="K29" s="255"/>
      <c r="L29" s="258"/>
      <c r="M29" s="253"/>
      <c r="N29" s="253"/>
      <c r="O29" s="253"/>
    </row>
    <row r="30" spans="1:15" ht="14.5" hidden="1">
      <c r="A30" s="17"/>
      <c r="B30" s="27" t="s">
        <v>385</v>
      </c>
      <c r="C30" s="15"/>
      <c r="D30" s="15"/>
      <c r="E30" s="15"/>
      <c r="F30" s="21"/>
      <c r="G30" s="681">
        <f>'BS, PL, SOE'!D20-'BS, PL, SOE'!C20</f>
        <v>0</v>
      </c>
      <c r="H30" s="681" t="s">
        <v>314</v>
      </c>
      <c r="I30" s="19"/>
      <c r="J30" s="257"/>
      <c r="K30" s="255"/>
      <c r="L30" s="258"/>
      <c r="M30" s="253"/>
      <c r="N30" s="253"/>
      <c r="O30" s="253"/>
    </row>
    <row r="31" spans="1:15" ht="14.5">
      <c r="A31" s="26" t="s">
        <v>125</v>
      </c>
      <c r="B31" s="27"/>
      <c r="C31" s="15"/>
      <c r="D31" s="15"/>
      <c r="E31" s="15"/>
      <c r="F31" s="15"/>
      <c r="G31" s="476">
        <f>SUM(G27:G28)</f>
        <v>-2919.7463300118829</v>
      </c>
      <c r="H31" s="476">
        <f>SUM(H27:H28)</f>
        <v>-5539.8716819000028</v>
      </c>
      <c r="I31" s="285">
        <f>SUM(I27:I28)</f>
        <v>-568688506.1900003</v>
      </c>
      <c r="J31" s="261"/>
      <c r="K31" s="264" t="s">
        <v>125</v>
      </c>
      <c r="L31" s="258"/>
      <c r="M31" s="253"/>
      <c r="N31" s="253"/>
      <c r="O31" s="253"/>
    </row>
    <row r="32" spans="1:15" ht="11.25" customHeight="1">
      <c r="A32" s="26"/>
      <c r="B32" s="27"/>
      <c r="C32" s="15"/>
      <c r="D32" s="15"/>
      <c r="E32" s="15"/>
      <c r="F32" s="15"/>
      <c r="G32" s="683"/>
      <c r="H32" s="686"/>
      <c r="I32" s="29"/>
      <c r="J32" s="265"/>
      <c r="K32" s="264"/>
      <c r="L32" s="258"/>
      <c r="M32" s="253"/>
      <c r="N32" s="253"/>
      <c r="O32" s="253"/>
    </row>
    <row r="33" spans="1:15" ht="14.5">
      <c r="A33" s="317" t="s">
        <v>126</v>
      </c>
      <c r="B33" s="27"/>
      <c r="C33" s="21"/>
      <c r="D33" s="21"/>
      <c r="E33" s="21"/>
      <c r="F33" s="21"/>
      <c r="G33" s="681"/>
      <c r="H33" s="687"/>
      <c r="I33" s="20"/>
      <c r="J33" s="259"/>
      <c r="K33" s="266" t="s">
        <v>126</v>
      </c>
      <c r="L33" s="258"/>
      <c r="M33" s="260"/>
      <c r="N33" s="260"/>
      <c r="O33" s="260"/>
    </row>
    <row r="34" spans="1:15" ht="14.5">
      <c r="A34" s="30"/>
      <c r="B34" s="9" t="s">
        <v>387</v>
      </c>
      <c r="C34" s="21"/>
      <c r="D34" s="21"/>
      <c r="E34" s="21"/>
      <c r="F34" s="21"/>
      <c r="G34" s="688">
        <f>'BS, PL, SOE'!C43-'BS, PL, SOE'!D43</f>
        <v>13635.089999999997</v>
      </c>
      <c r="H34" s="689">
        <v>22125.921300000002</v>
      </c>
      <c r="I34" s="20">
        <v>46906593</v>
      </c>
      <c r="J34" s="259"/>
      <c r="K34" s="266"/>
      <c r="L34" s="267" t="s">
        <v>376</v>
      </c>
      <c r="M34" s="260"/>
      <c r="N34" s="260"/>
      <c r="O34" s="260"/>
    </row>
    <row r="35" spans="1:15" ht="14.5">
      <c r="A35" s="30"/>
      <c r="B35" s="9" t="s">
        <v>388</v>
      </c>
      <c r="C35" s="15"/>
      <c r="D35" s="15"/>
      <c r="E35" s="15"/>
      <c r="F35" s="15"/>
      <c r="G35" s="286">
        <v>0</v>
      </c>
      <c r="H35" s="312">
        <v>0</v>
      </c>
      <c r="I35" s="19">
        <v>413370304</v>
      </c>
      <c r="J35" s="257"/>
      <c r="K35" s="266"/>
      <c r="L35" s="268" t="s">
        <v>127</v>
      </c>
      <c r="M35" s="253"/>
      <c r="N35" s="253"/>
      <c r="O35" s="253"/>
    </row>
    <row r="36" spans="1:15" ht="14.5">
      <c r="A36" s="30"/>
      <c r="B36" s="9" t="s">
        <v>389</v>
      </c>
      <c r="C36" s="15"/>
      <c r="D36" s="15"/>
      <c r="E36" s="15"/>
      <c r="F36" s="15"/>
      <c r="G36" s="471">
        <f>'BS, PL, SOE'!C44-'BS, PL, SOE'!D44-G7</f>
        <v>-12080.445760000001</v>
      </c>
      <c r="H36" s="471">
        <v>-19132.883300000001</v>
      </c>
      <c r="I36" s="19"/>
      <c r="J36" s="257"/>
      <c r="K36" s="266"/>
      <c r="L36" s="268"/>
      <c r="M36" s="253"/>
      <c r="N36" s="253"/>
      <c r="O36" s="253"/>
    </row>
    <row r="37" spans="1:15" ht="14.5">
      <c r="A37" s="30"/>
      <c r="B37" s="9" t="s">
        <v>391</v>
      </c>
      <c r="C37" s="15"/>
      <c r="D37" s="15"/>
      <c r="E37" s="15"/>
      <c r="F37" s="15"/>
      <c r="G37" s="471">
        <f>'BS, PL, SOE'!C51-'BS, PL, SOE'!D51</f>
        <v>1600.8807299999989</v>
      </c>
      <c r="H37" s="471">
        <v>4720.9898499999999</v>
      </c>
      <c r="I37" s="19">
        <v>210000</v>
      </c>
      <c r="J37" s="257"/>
      <c r="K37" s="266"/>
      <c r="L37" s="268" t="s">
        <v>377</v>
      </c>
      <c r="M37" s="253"/>
      <c r="N37" s="253"/>
      <c r="O37" s="253"/>
    </row>
    <row r="38" spans="1:15" ht="14.5">
      <c r="A38" s="30"/>
      <c r="B38" s="9" t="s">
        <v>262</v>
      </c>
      <c r="C38" s="15"/>
      <c r="D38" s="15"/>
      <c r="E38" s="15"/>
      <c r="F38" s="15"/>
      <c r="G38" s="471">
        <f>'BS, PL, SOE'!C54-'BS, PL, SOE'!D54+'Notes (PL)'!C29</f>
        <v>2230.7557299999999</v>
      </c>
      <c r="H38" s="471">
        <v>469.06592999999998</v>
      </c>
      <c r="I38" s="19"/>
      <c r="J38" s="257"/>
      <c r="K38" s="266"/>
      <c r="L38" s="268"/>
      <c r="M38" s="253"/>
      <c r="N38" s="253"/>
      <c r="O38" s="253"/>
    </row>
    <row r="39" spans="1:15" ht="14.5">
      <c r="A39" s="17"/>
      <c r="B39" s="27" t="s">
        <v>382</v>
      </c>
      <c r="C39" s="15"/>
      <c r="D39" s="15"/>
      <c r="E39" s="15"/>
      <c r="F39" s="15"/>
      <c r="G39" s="471">
        <f>-G12</f>
        <v>-1112.0689400000001</v>
      </c>
      <c r="H39" s="471">
        <f>-H12</f>
        <v>-654.94363499999997</v>
      </c>
      <c r="I39" s="19">
        <v>-65494363.5</v>
      </c>
      <c r="J39" s="257"/>
      <c r="K39" s="255"/>
      <c r="L39" s="258" t="s">
        <v>115</v>
      </c>
      <c r="M39" s="253"/>
      <c r="N39" s="253"/>
      <c r="O39" s="253"/>
    </row>
    <row r="40" spans="1:15" ht="14.5" hidden="1">
      <c r="A40" s="17"/>
      <c r="B40" s="27"/>
      <c r="C40" s="15"/>
      <c r="D40" s="15"/>
      <c r="E40" s="15"/>
      <c r="F40" s="15"/>
      <c r="G40" s="681"/>
      <c r="H40" s="681"/>
      <c r="I40" s="19">
        <v>2212592130</v>
      </c>
      <c r="J40" s="257"/>
      <c r="K40" s="255"/>
      <c r="L40" s="258" t="s">
        <v>378</v>
      </c>
      <c r="M40" s="253"/>
      <c r="N40" s="253"/>
      <c r="O40" s="253"/>
    </row>
    <row r="41" spans="1:15" ht="14.5" hidden="1">
      <c r="A41" s="17"/>
      <c r="B41" s="27"/>
      <c r="C41" s="15"/>
      <c r="D41" s="15"/>
      <c r="E41" s="15"/>
      <c r="F41" s="15"/>
      <c r="G41" s="682"/>
      <c r="H41" s="681"/>
      <c r="I41" s="19">
        <v>-1913288330</v>
      </c>
      <c r="J41" s="257"/>
      <c r="K41" s="255"/>
      <c r="L41" s="258" t="s">
        <v>128</v>
      </c>
      <c r="M41" s="253"/>
      <c r="N41" s="253"/>
      <c r="O41" s="253"/>
    </row>
    <row r="42" spans="1:15" ht="14.5">
      <c r="A42" s="26" t="s">
        <v>129</v>
      </c>
      <c r="B42" s="27"/>
      <c r="C42" s="15"/>
      <c r="D42" s="15"/>
      <c r="E42" s="15"/>
      <c r="F42" s="15"/>
      <c r="G42" s="685">
        <f>SUM(G34:G41)</f>
        <v>4274.2117599999947</v>
      </c>
      <c r="H42" s="685">
        <f>SUM(H34:H41)</f>
        <v>7528.1501450000005</v>
      </c>
      <c r="I42" s="28">
        <f>SUM(I34:I41)</f>
        <v>694296333.5</v>
      </c>
      <c r="J42" s="261"/>
      <c r="K42" s="264" t="s">
        <v>129</v>
      </c>
      <c r="L42" s="258"/>
      <c r="M42" s="253"/>
      <c r="N42" s="253"/>
      <c r="O42" s="253"/>
    </row>
    <row r="43" spans="1:15" ht="7.5" customHeight="1">
      <c r="A43" s="26"/>
      <c r="B43" s="27"/>
      <c r="C43" s="15"/>
      <c r="D43" s="15"/>
      <c r="E43" s="15"/>
      <c r="F43" s="15"/>
      <c r="G43" s="684"/>
      <c r="H43" s="684"/>
      <c r="I43" s="29"/>
      <c r="J43" s="265"/>
      <c r="K43" s="264"/>
      <c r="L43" s="258"/>
      <c r="M43" s="253"/>
      <c r="N43" s="253"/>
      <c r="O43" s="253"/>
    </row>
    <row r="44" spans="1:15" ht="14.5">
      <c r="A44" s="26" t="s">
        <v>420</v>
      </c>
      <c r="B44" s="27"/>
      <c r="C44" s="15"/>
      <c r="D44" s="15"/>
      <c r="E44" s="15"/>
      <c r="F44" s="15"/>
      <c r="G44" s="476">
        <f>G42+G31+G24</f>
        <v>-424.14457001188816</v>
      </c>
      <c r="H44" s="476">
        <f>H42+H31+H24</f>
        <v>-786.2715369000025</v>
      </c>
      <c r="I44" s="28">
        <f>I42+I31+I24</f>
        <v>-78627016.490000308</v>
      </c>
      <c r="J44" s="261"/>
      <c r="K44" s="264" t="s">
        <v>130</v>
      </c>
      <c r="L44" s="258"/>
      <c r="M44" s="253"/>
      <c r="N44" s="253"/>
      <c r="O44" s="253"/>
    </row>
    <row r="45" spans="1:15" ht="14.5">
      <c r="A45" s="17" t="s">
        <v>131</v>
      </c>
      <c r="B45" s="27"/>
      <c r="C45" s="15"/>
      <c r="D45" s="15"/>
      <c r="E45" s="15"/>
      <c r="F45" s="15"/>
      <c r="G45" s="690">
        <f>'Notes (BS)'!D26</f>
        <v>4486.3223075000005</v>
      </c>
      <c r="H45" s="687">
        <v>5272.5924699999996</v>
      </c>
      <c r="I45" s="283">
        <v>527259247</v>
      </c>
      <c r="J45" s="269"/>
      <c r="K45" s="255" t="s">
        <v>131</v>
      </c>
      <c r="L45" s="258"/>
      <c r="M45" s="253"/>
      <c r="N45" s="253"/>
      <c r="O45" s="253"/>
    </row>
    <row r="46" spans="1:15" ht="14.5">
      <c r="A46" s="32" t="s">
        <v>132</v>
      </c>
      <c r="B46" s="27"/>
      <c r="C46" s="15"/>
      <c r="D46" s="15"/>
      <c r="E46" s="15"/>
      <c r="F46" s="15"/>
      <c r="G46" s="681">
        <f>'Notes (BS)'!C26</f>
        <v>4062.1818775000002</v>
      </c>
      <c r="H46" s="687">
        <v>4486.3223074999996</v>
      </c>
      <c r="I46" s="283">
        <v>448632230.75</v>
      </c>
      <c r="J46" s="269"/>
      <c r="K46" s="270" t="s">
        <v>132</v>
      </c>
      <c r="L46" s="258"/>
      <c r="M46" s="253"/>
      <c r="N46" s="253"/>
      <c r="O46" s="253"/>
    </row>
    <row r="47" spans="1:15" ht="14.5">
      <c r="A47" s="32" t="s">
        <v>133</v>
      </c>
      <c r="B47" s="27"/>
      <c r="C47" s="15"/>
      <c r="D47" s="15"/>
      <c r="E47" s="15"/>
      <c r="F47" s="15"/>
      <c r="G47" s="681"/>
      <c r="H47" s="687"/>
      <c r="I47" s="284"/>
      <c r="J47" s="271"/>
      <c r="K47" s="270" t="s">
        <v>133</v>
      </c>
      <c r="L47" s="258"/>
      <c r="M47" s="253"/>
      <c r="N47" s="253"/>
      <c r="O47" s="253"/>
    </row>
    <row r="48" spans="1:15" ht="14.5">
      <c r="A48" s="758"/>
      <c r="B48" s="287" t="s">
        <v>230</v>
      </c>
      <c r="C48" s="15"/>
      <c r="D48" s="15"/>
      <c r="E48" s="15"/>
      <c r="F48" s="15"/>
      <c r="G48" s="691">
        <f>'Notes (BS)'!C21</f>
        <v>738.41494650000004</v>
      </c>
      <c r="H48" s="691">
        <f>'Notes (BS)'!D21</f>
        <v>56.599356500000006</v>
      </c>
      <c r="I48" s="19">
        <v>40859.01999999999</v>
      </c>
      <c r="J48" s="257"/>
      <c r="K48" s="270" t="s">
        <v>134</v>
      </c>
      <c r="L48" s="258"/>
      <c r="M48" s="253"/>
      <c r="N48" s="253"/>
      <c r="O48" s="253"/>
    </row>
    <row r="49" spans="1:17" ht="14.5">
      <c r="A49" s="758"/>
      <c r="B49" s="287" t="s">
        <v>231</v>
      </c>
      <c r="C49" s="15"/>
      <c r="D49" s="15"/>
      <c r="E49" s="15"/>
      <c r="F49" s="15"/>
      <c r="G49" s="691">
        <f>'Notes (BS)'!C22</f>
        <v>0.30957020000000002</v>
      </c>
      <c r="H49" s="691">
        <f>'Notes (BS)'!D22</f>
        <v>0.4085901999999999</v>
      </c>
      <c r="I49" s="19">
        <v>1955501.08</v>
      </c>
      <c r="J49" s="269"/>
      <c r="K49" s="272" t="s">
        <v>135</v>
      </c>
      <c r="L49" s="258"/>
      <c r="M49" s="253"/>
      <c r="N49" s="253"/>
      <c r="O49" s="253"/>
    </row>
    <row r="50" spans="1:17" ht="14.5">
      <c r="A50" s="758"/>
      <c r="B50" s="287" t="s">
        <v>139</v>
      </c>
      <c r="C50" s="15"/>
      <c r="D50" s="15"/>
      <c r="E50" s="15"/>
      <c r="F50" s="15"/>
      <c r="G50" s="471">
        <f>'Notes (BS)'!C23</f>
        <v>-44.235639200000001</v>
      </c>
      <c r="H50" s="554">
        <f>'Notes (BS)'!D23</f>
        <v>19.555010800000002</v>
      </c>
      <c r="I50" s="19">
        <v>5659935.6500000004</v>
      </c>
      <c r="J50" s="257"/>
      <c r="K50" s="273" t="s">
        <v>136</v>
      </c>
      <c r="L50" s="258"/>
      <c r="M50" s="253"/>
      <c r="N50" s="253"/>
      <c r="O50" s="253"/>
    </row>
    <row r="51" spans="1:17" ht="14.5">
      <c r="A51" s="758"/>
      <c r="B51" s="137" t="s">
        <v>233</v>
      </c>
      <c r="C51" s="15"/>
      <c r="D51" s="15"/>
      <c r="E51" s="15"/>
      <c r="F51" s="15"/>
      <c r="G51" s="691">
        <f>'Notes (BS)'!C24</f>
        <v>3367.6930000000002</v>
      </c>
      <c r="H51" s="691">
        <f>'Notes (BS)'!D24</f>
        <v>4409.7593500000003</v>
      </c>
      <c r="I51" s="19">
        <v>440975935</v>
      </c>
      <c r="J51" s="257"/>
      <c r="K51" s="273" t="s">
        <v>379</v>
      </c>
      <c r="L51" s="258"/>
      <c r="M51" s="253"/>
      <c r="N51" s="253"/>
      <c r="O51" s="253"/>
    </row>
    <row r="52" spans="1:17" ht="14.5">
      <c r="A52" s="31"/>
      <c r="B52" s="27"/>
      <c r="C52" s="15"/>
      <c r="D52" s="15"/>
      <c r="E52" s="15"/>
      <c r="F52" s="15"/>
      <c r="G52" s="692"/>
      <c r="H52" s="681"/>
      <c r="I52" s="19"/>
      <c r="J52" s="269"/>
    </row>
    <row r="53" spans="1:17" ht="14.5">
      <c r="A53" s="33"/>
      <c r="B53" s="34"/>
      <c r="C53" s="35"/>
      <c r="D53" s="35"/>
      <c r="E53" s="35"/>
      <c r="F53" s="35"/>
      <c r="G53" s="685">
        <f>SUM(G48:G52)</f>
        <v>4062.1818775000002</v>
      </c>
      <c r="H53" s="685">
        <f>SUM(H48:H52)</f>
        <v>4486.3223075000005</v>
      </c>
      <c r="I53" s="28">
        <f>SUM(I48:I52)</f>
        <v>448632230.75</v>
      </c>
      <c r="J53" s="274"/>
      <c r="K53" s="275"/>
      <c r="L53" s="275"/>
      <c r="P53" s="677">
        <f>G44+G45-G46</f>
        <v>-4.1400118880119408E-3</v>
      </c>
      <c r="Q53" s="677">
        <f>H44+H45-H46</f>
        <v>-1.3744000025326386E-3</v>
      </c>
    </row>
    <row r="54" spans="1:17">
      <c r="A54" s="263"/>
      <c r="B54" s="258"/>
      <c r="F54" s="276" t="s">
        <v>380</v>
      </c>
      <c r="G54" s="693">
        <f>G44+G45-G46</f>
        <v>-4.1400118880119408E-3</v>
      </c>
      <c r="H54" s="693"/>
      <c r="I54" s="277">
        <f>I44+I45-I46</f>
        <v>-0.24000030755996704</v>
      </c>
      <c r="J54" s="277"/>
      <c r="K54" s="275"/>
    </row>
    <row r="55" spans="1:17" ht="14.5">
      <c r="A55" s="718" t="s">
        <v>594</v>
      </c>
      <c r="F55" s="786" t="s">
        <v>595</v>
      </c>
      <c r="G55" s="786"/>
      <c r="H55" s="786"/>
      <c r="I55" s="786"/>
      <c r="J55" s="249"/>
      <c r="K55" s="249"/>
    </row>
    <row r="56" spans="1:17" ht="14.5">
      <c r="A56" s="150"/>
      <c r="B56" s="717"/>
      <c r="C56" s="555"/>
      <c r="D56" s="555"/>
      <c r="E56" s="150"/>
      <c r="F56" s="249"/>
      <c r="G56" s="694"/>
      <c r="H56" s="694"/>
      <c r="I56" s="249"/>
      <c r="J56" s="249"/>
      <c r="K56" s="249"/>
    </row>
    <row r="57" spans="1:17" ht="14.5">
      <c r="A57" s="150"/>
      <c r="B57" s="717"/>
      <c r="C57" s="555"/>
      <c r="D57" s="555"/>
      <c r="E57" s="150"/>
      <c r="F57" s="249"/>
      <c r="G57" s="694"/>
      <c r="H57" s="694"/>
      <c r="I57" s="249"/>
      <c r="J57" s="249"/>
      <c r="K57" s="249"/>
    </row>
    <row r="58" spans="1:17" ht="14.5">
      <c r="A58" s="718" t="s">
        <v>596</v>
      </c>
      <c r="B58" s="717"/>
      <c r="D58" s="555"/>
      <c r="E58" s="772" t="s">
        <v>599</v>
      </c>
      <c r="F58" s="772"/>
      <c r="G58" s="771" t="s">
        <v>612</v>
      </c>
      <c r="H58" s="771"/>
      <c r="I58" s="279"/>
      <c r="J58" s="279"/>
      <c r="K58" s="279"/>
    </row>
    <row r="59" spans="1:17" ht="14.5">
      <c r="A59" s="718" t="s">
        <v>597</v>
      </c>
      <c r="B59" s="717"/>
      <c r="D59" s="555"/>
      <c r="E59" s="772" t="s">
        <v>600</v>
      </c>
      <c r="F59" s="772"/>
      <c r="G59" s="771" t="s">
        <v>602</v>
      </c>
      <c r="H59" s="771"/>
      <c r="I59" s="278"/>
      <c r="J59" s="278"/>
      <c r="K59" s="249"/>
    </row>
    <row r="60" spans="1:17" ht="14.5">
      <c r="A60" s="718" t="s">
        <v>598</v>
      </c>
      <c r="B60" s="717"/>
      <c r="D60" s="555"/>
      <c r="E60" s="772" t="s">
        <v>601</v>
      </c>
      <c r="F60" s="772"/>
      <c r="G60" s="771" t="s">
        <v>603</v>
      </c>
      <c r="H60" s="771"/>
      <c r="I60" s="249"/>
      <c r="J60" s="249"/>
      <c r="K60" s="249"/>
    </row>
    <row r="61" spans="1:17" ht="14.5">
      <c r="A61" s="150"/>
      <c r="B61" s="717"/>
      <c r="C61" s="555"/>
      <c r="D61" s="555"/>
      <c r="E61" s="150"/>
      <c r="F61" s="249"/>
      <c r="G61" s="694"/>
      <c r="H61" s="694"/>
      <c r="I61" s="249"/>
      <c r="J61" s="249"/>
      <c r="K61" s="249"/>
    </row>
    <row r="62" spans="1:17" ht="4.5" customHeight="1">
      <c r="A62" s="150"/>
      <c r="B62" s="717"/>
      <c r="C62" s="555"/>
      <c r="D62" s="555"/>
      <c r="E62" s="150"/>
      <c r="F62" s="249"/>
      <c r="G62" s="694"/>
      <c r="H62" s="694"/>
      <c r="I62" s="249"/>
      <c r="J62" s="249"/>
      <c r="K62" s="249"/>
    </row>
    <row r="63" spans="1:17" ht="24" customHeight="1">
      <c r="A63" s="150"/>
      <c r="B63" s="717"/>
      <c r="C63" s="555"/>
      <c r="D63" s="555"/>
      <c r="E63" s="150"/>
      <c r="F63" s="249"/>
      <c r="G63" s="694"/>
      <c r="H63" s="694"/>
      <c r="I63" s="249"/>
      <c r="J63" s="249"/>
      <c r="K63" s="249"/>
    </row>
    <row r="64" spans="1:17" ht="4.5" customHeight="1">
      <c r="A64" s="150"/>
      <c r="B64" s="717"/>
      <c r="C64" s="555"/>
      <c r="D64" s="555"/>
      <c r="E64" s="150"/>
      <c r="F64" s="249"/>
      <c r="G64" s="694"/>
      <c r="H64" s="694"/>
      <c r="I64" s="249"/>
      <c r="J64" s="249"/>
      <c r="K64" s="249"/>
    </row>
    <row r="65" spans="1:6" ht="14.5">
      <c r="A65" s="150"/>
      <c r="B65" s="717"/>
      <c r="D65" s="555"/>
      <c r="E65" s="150"/>
      <c r="F65" s="719" t="s">
        <v>604</v>
      </c>
    </row>
    <row r="66" spans="1:6" ht="14.5">
      <c r="A66" s="150" t="s">
        <v>607</v>
      </c>
      <c r="B66" s="724"/>
      <c r="D66" s="555"/>
      <c r="E66" s="150"/>
      <c r="F66" s="719" t="s">
        <v>605</v>
      </c>
    </row>
    <row r="67" spans="1:6" ht="14.5">
      <c r="A67" s="150" t="s">
        <v>608</v>
      </c>
      <c r="B67" s="724"/>
      <c r="D67" s="719"/>
      <c r="E67" s="150"/>
      <c r="F67" s="719" t="s">
        <v>606</v>
      </c>
    </row>
    <row r="112" spans="4:10">
      <c r="D112" s="280"/>
      <c r="E112" s="280"/>
      <c r="F112" s="280"/>
      <c r="G112" s="695"/>
      <c r="H112" s="695"/>
      <c r="I112" s="280"/>
      <c r="J112" s="280"/>
    </row>
    <row r="113" spans="4:10">
      <c r="D113" s="280"/>
      <c r="E113" s="280"/>
      <c r="F113" s="280"/>
    </row>
    <row r="114" spans="4:10">
      <c r="D114" s="280"/>
      <c r="E114" s="280"/>
      <c r="F114" s="280"/>
      <c r="G114" s="695"/>
      <c r="H114" s="695"/>
      <c r="I114" s="280"/>
      <c r="J114" s="280"/>
    </row>
    <row r="115" spans="4:10">
      <c r="D115" s="280"/>
      <c r="E115" s="280"/>
      <c r="F115" s="280"/>
      <c r="G115" s="695"/>
      <c r="H115" s="695"/>
      <c r="I115" s="280"/>
      <c r="J115" s="280"/>
    </row>
    <row r="116" spans="4:10">
      <c r="D116" s="280"/>
      <c r="E116" s="280"/>
      <c r="F116" s="280"/>
      <c r="G116" s="695"/>
      <c r="H116" s="695"/>
      <c r="I116" s="280"/>
      <c r="J116" s="280"/>
    </row>
    <row r="117" spans="4:10">
      <c r="D117" s="280"/>
      <c r="E117" s="280"/>
      <c r="F117" s="280"/>
      <c r="G117" s="695"/>
      <c r="H117" s="695"/>
      <c r="I117" s="280"/>
      <c r="J117" s="280"/>
    </row>
  </sheetData>
  <mergeCells count="11">
    <mergeCell ref="A1:H1"/>
    <mergeCell ref="B28:F28"/>
    <mergeCell ref="A2:I2"/>
    <mergeCell ref="A5:F5"/>
    <mergeCell ref="F55:I55"/>
    <mergeCell ref="E58:F58"/>
    <mergeCell ref="E59:F59"/>
    <mergeCell ref="E60:F60"/>
    <mergeCell ref="G58:H58"/>
    <mergeCell ref="G59:H59"/>
    <mergeCell ref="G60:H60"/>
  </mergeCells>
  <pageMargins left="0.70866141732283472" right="0.51181102362204722" top="0.35433070866141736" bottom="0.3" header="0.31496062992125984" footer="0.25"/>
  <pageSetup paperSize="9" scale="89" orientation="portrait" verticalDpi="200"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BreakPreview" zoomScale="60" workbookViewId="0">
      <selection activeCell="A2" sqref="A2:A3"/>
    </sheetView>
  </sheetViews>
  <sheetFormatPr defaultColWidth="9.1796875" defaultRowHeight="14.5"/>
  <cols>
    <col min="1" max="1" width="49.81640625" style="38" customWidth="1"/>
    <col min="2" max="2" width="19.7265625" style="152" customWidth="1"/>
    <col min="3" max="3" width="19.453125" style="152" customWidth="1"/>
    <col min="4" max="4" width="18.1796875" style="38" customWidth="1"/>
    <col min="5" max="5" width="5" style="38" bestFit="1" customWidth="1"/>
    <col min="6" max="6" width="5.54296875" style="38" customWidth="1"/>
    <col min="7" max="7" width="21.54296875" style="38" customWidth="1"/>
    <col min="8" max="16384" width="9.1796875" style="38"/>
  </cols>
  <sheetData>
    <row r="1" spans="1:7">
      <c r="A1" s="364" t="s">
        <v>469</v>
      </c>
      <c r="B1" s="364"/>
      <c r="C1" s="364"/>
    </row>
    <row r="2" spans="1:7">
      <c r="A2" s="342"/>
      <c r="B2" s="342"/>
      <c r="C2" s="342"/>
    </row>
    <row r="3" spans="1:7">
      <c r="A3" s="10" t="s">
        <v>470</v>
      </c>
      <c r="B3" s="10"/>
      <c r="C3" s="10"/>
    </row>
    <row r="4" spans="1:7">
      <c r="A4" s="323"/>
    </row>
    <row r="5" spans="1:7" ht="15.5">
      <c r="A5" s="324" t="s">
        <v>436</v>
      </c>
    </row>
    <row r="6" spans="1:7" ht="15.5">
      <c r="A6" s="324"/>
    </row>
    <row r="7" spans="1:7" ht="48.75" customHeight="1">
      <c r="A7" s="844" t="s">
        <v>428</v>
      </c>
      <c r="B7" s="844"/>
      <c r="C7" s="844"/>
    </row>
    <row r="9" spans="1:7">
      <c r="A9" s="845" t="s">
        <v>429</v>
      </c>
      <c r="B9" s="845"/>
      <c r="C9" s="845"/>
    </row>
    <row r="10" spans="1:7" ht="14.25" customHeight="1">
      <c r="C10" s="468" t="s">
        <v>578</v>
      </c>
    </row>
    <row r="11" spans="1:7" ht="29">
      <c r="A11" s="325" t="s">
        <v>439</v>
      </c>
      <c r="B11" s="326" t="str">
        <f>'[1]Notes (PL)'!$C$41</f>
        <v>For the year ended 31st March, 2017</v>
      </c>
      <c r="C11" s="326" t="str">
        <f>'[1]Notes (PL)'!$D$41</f>
        <v>For the year ended 31st March, 2016</v>
      </c>
      <c r="D11" s="186"/>
      <c r="F11" s="1"/>
      <c r="G11" s="1"/>
    </row>
    <row r="12" spans="1:7">
      <c r="A12" s="327" t="s">
        <v>440</v>
      </c>
      <c r="B12" s="328">
        <f>'Notes (PL)'!C6</f>
        <v>8328</v>
      </c>
      <c r="C12" s="328">
        <f>'Notes (PL)'!D6</f>
        <v>8099.60952</v>
      </c>
      <c r="F12" s="1"/>
      <c r="G12" s="1"/>
    </row>
    <row r="13" spans="1:7">
      <c r="A13" s="61" t="s">
        <v>437</v>
      </c>
      <c r="B13" s="329">
        <f>SUM('Notes (PL)'!C9:C15)</f>
        <v>1827.8091749999999</v>
      </c>
      <c r="C13" s="329">
        <f>SUM('Notes (PL)'!D9:D15)</f>
        <v>1707.5355143000002</v>
      </c>
      <c r="F13" s="1"/>
      <c r="G13" s="1"/>
    </row>
    <row r="14" spans="1:7">
      <c r="A14" s="136"/>
      <c r="B14" s="330">
        <f>SUM(B12:B13)</f>
        <v>10155.809175</v>
      </c>
      <c r="C14" s="330">
        <f>SUM(C12:C13)</f>
        <v>9807.1450342999997</v>
      </c>
      <c r="F14" s="1"/>
      <c r="G14" s="1"/>
    </row>
    <row r="15" spans="1:7" ht="17.25" customHeight="1">
      <c r="A15" s="136" t="s">
        <v>438</v>
      </c>
      <c r="B15" s="329">
        <f>'BS, PL, SOE'!C113+'BS, PL, SOE'!C116</f>
        <v>8221.4129200000007</v>
      </c>
      <c r="C15" s="329">
        <f>'BS, PL, SOE'!D113+'BS, PL, SOE'!D116</f>
        <v>8132.6451300000008</v>
      </c>
      <c r="F15" s="1"/>
      <c r="G15" s="1"/>
    </row>
    <row r="16" spans="1:7">
      <c r="A16" s="332" t="s">
        <v>430</v>
      </c>
      <c r="B16" s="333">
        <f>B14-SUM(B15:B15)</f>
        <v>1934.3962549999997</v>
      </c>
      <c r="C16" s="333">
        <f>C14-SUM(C15:C15)</f>
        <v>1674.4999042999989</v>
      </c>
      <c r="F16" s="1"/>
      <c r="G16" s="1"/>
    </row>
    <row r="17" spans="1:7" ht="6" customHeight="1">
      <c r="A17" s="322"/>
      <c r="B17" s="334"/>
      <c r="C17" s="334"/>
      <c r="F17" s="1"/>
      <c r="G17" s="1"/>
    </row>
    <row r="18" spans="1:7" ht="74.25" customHeight="1">
      <c r="A18" s="846" t="s">
        <v>431</v>
      </c>
      <c r="B18" s="846"/>
      <c r="C18" s="846"/>
      <c r="F18" s="1"/>
      <c r="G18" s="1"/>
    </row>
    <row r="19" spans="1:7">
      <c r="F19" s="1"/>
      <c r="G19" s="1"/>
    </row>
    <row r="20" spans="1:7">
      <c r="A20" s="845" t="s">
        <v>432</v>
      </c>
      <c r="B20" s="845"/>
      <c r="C20" s="845"/>
      <c r="F20" s="1"/>
      <c r="G20" s="1"/>
    </row>
    <row r="21" spans="1:7" ht="15" customHeight="1">
      <c r="C21" s="468" t="s">
        <v>578</v>
      </c>
      <c r="F21" s="1"/>
      <c r="G21" s="1"/>
    </row>
    <row r="22" spans="1:7" ht="29">
      <c r="A22" s="335" t="s">
        <v>0</v>
      </c>
      <c r="B22" s="336" t="str">
        <f>'[1]Notes (PL)'!$C$41</f>
        <v>For the year ended 31st March, 2017</v>
      </c>
      <c r="C22" s="336" t="str">
        <f>'[1]Notes (PL)'!$D$41</f>
        <v>For the year ended 31st March, 2016</v>
      </c>
      <c r="F22" s="1"/>
      <c r="G22" s="1"/>
    </row>
    <row r="23" spans="1:7">
      <c r="A23" s="337" t="str">
        <f>A16</f>
        <v>Total Adjusted EBDITA</v>
      </c>
      <c r="B23" s="328">
        <f>B16</f>
        <v>1934.3962549999997</v>
      </c>
      <c r="C23" s="328">
        <f>C16</f>
        <v>1674.4999042999989</v>
      </c>
      <c r="F23" s="1"/>
      <c r="G23" s="1"/>
    </row>
    <row r="24" spans="1:7">
      <c r="A24" s="136" t="s">
        <v>12</v>
      </c>
      <c r="B24" s="331">
        <f>'BS, PL, SOE'!C106</f>
        <v>442.57716999999997</v>
      </c>
      <c r="C24" s="331">
        <f>'BS, PL, SOE'!D106</f>
        <v>183.02190000000002</v>
      </c>
      <c r="F24" s="1"/>
      <c r="G24" s="1"/>
    </row>
    <row r="25" spans="1:7">
      <c r="A25" s="136" t="s">
        <v>328</v>
      </c>
      <c r="B25" s="331">
        <f>'BS, PL, SOE'!C107</f>
        <v>1638.1320699999999</v>
      </c>
      <c r="C25" s="331">
        <f>'BS, PL, SOE'!D107</f>
        <v>4.8579100000000004</v>
      </c>
      <c r="F25" s="1"/>
      <c r="G25" s="1"/>
    </row>
    <row r="26" spans="1:7">
      <c r="A26" s="136" t="s">
        <v>16</v>
      </c>
      <c r="B26" s="471">
        <f>-'BS, PL, SOE'!C114</f>
        <v>-1112.0689400000001</v>
      </c>
      <c r="C26" s="471">
        <f>-'BS, PL, SOE'!D114</f>
        <v>-654.94363499999997</v>
      </c>
      <c r="F26" s="1"/>
      <c r="G26" s="1"/>
    </row>
    <row r="27" spans="1:7">
      <c r="A27" s="136" t="s">
        <v>18</v>
      </c>
      <c r="B27" s="471">
        <f>-'BS, PL, SOE'!C115</f>
        <v>-2087.6725420999996</v>
      </c>
      <c r="C27" s="471">
        <f>-'BS, PL, SOE'!D115</f>
        <v>-2030.1503164999997</v>
      </c>
      <c r="F27" s="1"/>
      <c r="G27" s="1"/>
    </row>
    <row r="28" spans="1:7">
      <c r="A28" s="136" t="s">
        <v>280</v>
      </c>
      <c r="B28" s="471">
        <f>-'BS, PL, SOE'!C117</f>
        <v>-0.04</v>
      </c>
      <c r="C28" s="471">
        <f>-'BS, PL, SOE'!D117</f>
        <v>-13.355359999999999</v>
      </c>
      <c r="F28" s="1"/>
      <c r="G28" s="1"/>
    </row>
    <row r="29" spans="1:7">
      <c r="A29" s="338" t="s">
        <v>433</v>
      </c>
      <c r="B29" s="476">
        <f>SUM(B23:B28)</f>
        <v>815.32401290000007</v>
      </c>
      <c r="C29" s="476">
        <f>SUM(C23:C28)</f>
        <v>-836.069597200001</v>
      </c>
      <c r="E29" s="152"/>
      <c r="F29" s="152"/>
      <c r="G29" s="1"/>
    </row>
    <row r="30" spans="1:7">
      <c r="F30" s="1"/>
      <c r="G30" s="1"/>
    </row>
    <row r="31" spans="1:7">
      <c r="A31" s="38" t="s">
        <v>434</v>
      </c>
      <c r="F31" s="1"/>
      <c r="G31" s="1"/>
    </row>
    <row r="32" spans="1:7" ht="17.25" customHeight="1">
      <c r="C32" s="468" t="s">
        <v>578</v>
      </c>
      <c r="F32" s="1"/>
      <c r="G32" s="1"/>
    </row>
    <row r="33" spans="1:7" ht="29">
      <c r="A33" s="339" t="s">
        <v>439</v>
      </c>
      <c r="B33" s="326" t="str">
        <f>'[1]Notes (PL)'!$C$41</f>
        <v>For the year ended 31st March, 2017</v>
      </c>
      <c r="C33" s="326" t="str">
        <f>'[1]Notes (PL)'!$D$41</f>
        <v>For the year ended 31st March, 2016</v>
      </c>
      <c r="F33" s="1"/>
      <c r="G33" s="1"/>
    </row>
    <row r="34" spans="1:7">
      <c r="A34" s="327" t="s">
        <v>440</v>
      </c>
      <c r="B34" s="328">
        <f>B12</f>
        <v>8328</v>
      </c>
      <c r="C34" s="328">
        <f>C12</f>
        <v>8099.60952</v>
      </c>
      <c r="F34" s="127"/>
      <c r="G34" s="127"/>
    </row>
    <row r="35" spans="1:7">
      <c r="A35" s="61" t="s">
        <v>437</v>
      </c>
      <c r="B35" s="328">
        <f>B13</f>
        <v>1827.8091749999999</v>
      </c>
      <c r="C35" s="328">
        <f>C13</f>
        <v>1707.5355143000002</v>
      </c>
    </row>
    <row r="36" spans="1:7">
      <c r="A36" s="340" t="s">
        <v>435</v>
      </c>
      <c r="B36" s="333">
        <f>SUM(B34:B35)</f>
        <v>10155.809175</v>
      </c>
      <c r="C36" s="333">
        <f>SUM(C34:C35)</f>
        <v>9807.1450342999997</v>
      </c>
      <c r="E36" s="152"/>
      <c r="F36" s="152"/>
    </row>
    <row r="37" spans="1:7" ht="6.75" customHeight="1"/>
    <row r="38" spans="1:7" ht="45.75" customHeight="1">
      <c r="A38" s="843" t="s">
        <v>582</v>
      </c>
      <c r="B38" s="843"/>
      <c r="C38" s="843"/>
    </row>
    <row r="40" spans="1:7" ht="44.25" customHeight="1">
      <c r="A40" s="843" t="s">
        <v>441</v>
      </c>
      <c r="B40" s="843"/>
      <c r="C40" s="843"/>
    </row>
  </sheetData>
  <mergeCells count="6">
    <mergeCell ref="A38:C38"/>
    <mergeCell ref="A40:C40"/>
    <mergeCell ref="A7:C7"/>
    <mergeCell ref="A9:C9"/>
    <mergeCell ref="A18:C18"/>
    <mergeCell ref="A20:C20"/>
  </mergeCells>
  <pageMargins left="0.70866141732283472" right="0.31496062992125984" top="0.74803149606299213" bottom="0.74803149606299213" header="0.31496062992125984" footer="0.31496062992125984"/>
  <pageSetup paperSize="9" scale="7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BreakPreview" zoomScale="60" workbookViewId="0">
      <selection activeCell="F17" sqref="F17"/>
    </sheetView>
  </sheetViews>
  <sheetFormatPr defaultColWidth="9.1796875" defaultRowHeight="14.5"/>
  <cols>
    <col min="1" max="1" width="66.7265625" style="6" customWidth="1"/>
    <col min="2" max="2" width="12.54296875" style="6" bestFit="1" customWidth="1"/>
    <col min="3" max="3" width="14.453125" style="11" bestFit="1" customWidth="1"/>
    <col min="4" max="4" width="9.1796875" style="38"/>
    <col min="5" max="5" width="14.7265625" style="38" bestFit="1" customWidth="1"/>
    <col min="6" max="6" width="10.453125" style="38" bestFit="1" customWidth="1"/>
    <col min="7" max="16384" width="9.1796875" style="38"/>
  </cols>
  <sheetData>
    <row r="1" spans="1:6">
      <c r="A1" s="4" t="s">
        <v>471</v>
      </c>
      <c r="B1" s="4"/>
      <c r="F1" s="448">
        <v>100000</v>
      </c>
    </row>
    <row r="2" spans="1:6">
      <c r="C2" s="468" t="s">
        <v>581</v>
      </c>
    </row>
    <row r="3" spans="1:6" s="346" customFormat="1" ht="31.5" customHeight="1">
      <c r="A3" s="341" t="s">
        <v>0</v>
      </c>
      <c r="B3" s="847" t="str">
        <f>'BS, PL, SOE'!$C$101</f>
        <v>For the year ended 31st March, 2017</v>
      </c>
      <c r="C3" s="848"/>
    </row>
    <row r="4" spans="1:6" s="346" customFormat="1">
      <c r="A4" s="64" t="s">
        <v>443</v>
      </c>
      <c r="B4" s="64"/>
      <c r="C4" s="347"/>
    </row>
    <row r="5" spans="1:6" ht="23.25" customHeight="1">
      <c r="A5" s="348" t="s">
        <v>444</v>
      </c>
      <c r="B5" s="348"/>
      <c r="C5" s="349">
        <f>'BS, PL, SOE'!C126</f>
        <v>815.32401289999871</v>
      </c>
    </row>
    <row r="6" spans="1:6">
      <c r="A6" s="61"/>
      <c r="B6" s="61"/>
      <c r="C6" s="63"/>
    </row>
    <row r="7" spans="1:6" ht="15.5">
      <c r="A7" s="348" t="s">
        <v>445</v>
      </c>
      <c r="B7" s="348"/>
      <c r="C7" s="349">
        <f>'Notes (BS)'!C86</f>
        <v>3576.60113</v>
      </c>
    </row>
    <row r="8" spans="1:6">
      <c r="A8" s="61"/>
      <c r="B8" s="61"/>
      <c r="C8" s="337"/>
    </row>
    <row r="9" spans="1:6" ht="15.5">
      <c r="A9" s="350" t="s">
        <v>446</v>
      </c>
      <c r="B9" s="348"/>
      <c r="C9" s="63"/>
    </row>
    <row r="10" spans="1:6" ht="15.5">
      <c r="A10" s="348" t="s">
        <v>447</v>
      </c>
      <c r="B10" s="663">
        <f>'Notes (BS)'!C82</f>
        <v>2213.09213</v>
      </c>
      <c r="C10" s="63"/>
    </row>
    <row r="11" spans="1:6" ht="15.5">
      <c r="A11" s="348" t="s">
        <v>613</v>
      </c>
      <c r="B11" s="353">
        <f>365/365</f>
        <v>1</v>
      </c>
      <c r="C11" s="63"/>
    </row>
    <row r="12" spans="1:6" ht="15.5">
      <c r="A12" s="351" t="s">
        <v>448</v>
      </c>
      <c r="B12" s="668">
        <f>B10*B11</f>
        <v>2213.09213</v>
      </c>
      <c r="C12" s="63"/>
    </row>
    <row r="13" spans="1:6" ht="15.5">
      <c r="A13" s="351"/>
      <c r="B13" s="136"/>
      <c r="C13" s="63"/>
    </row>
    <row r="14" spans="1:6" ht="15.5">
      <c r="A14" s="348" t="s">
        <v>449</v>
      </c>
      <c r="B14" s="663">
        <f>'Notes (BS)'!C84</f>
        <v>1363.509</v>
      </c>
      <c r="C14" s="63"/>
      <c r="E14" s="352">
        <v>42825</v>
      </c>
    </row>
    <row r="15" spans="1:6" ht="15.5">
      <c r="A15" s="348" t="s">
        <v>613</v>
      </c>
      <c r="B15" s="353">
        <f>(E14-E15)/365</f>
        <v>7.6712328767123292E-2</v>
      </c>
      <c r="C15" s="63"/>
      <c r="E15" s="352">
        <v>42797</v>
      </c>
    </row>
    <row r="16" spans="1:6" ht="15.5">
      <c r="A16" s="351" t="s">
        <v>450</v>
      </c>
      <c r="B16" s="668">
        <f>B14*B15</f>
        <v>104.59795068493152</v>
      </c>
      <c r="C16" s="63"/>
    </row>
    <row r="17" spans="1:6">
      <c r="A17" s="62" t="s">
        <v>451</v>
      </c>
      <c r="B17" s="61"/>
      <c r="C17" s="669">
        <f>B12+B16</f>
        <v>2317.6900806849317</v>
      </c>
    </row>
    <row r="18" spans="1:6">
      <c r="A18" s="61"/>
      <c r="B18" s="61"/>
      <c r="C18" s="63"/>
    </row>
    <row r="19" spans="1:6">
      <c r="A19" s="62" t="s">
        <v>452</v>
      </c>
      <c r="B19" s="62"/>
      <c r="C19" s="63"/>
    </row>
    <row r="20" spans="1:6">
      <c r="A20" s="354" t="s">
        <v>453</v>
      </c>
      <c r="B20" s="343"/>
      <c r="C20" s="670">
        <f>C5/C7</f>
        <v>0.22796056458775393</v>
      </c>
      <c r="E20" s="143">
        <f>C20-'BS, PL, SOE'!C162</f>
        <v>0</v>
      </c>
      <c r="F20" s="143"/>
    </row>
    <row r="21" spans="1:6">
      <c r="A21" s="354" t="s">
        <v>454</v>
      </c>
      <c r="B21" s="343"/>
      <c r="C21" s="670">
        <f>C5/C17</f>
        <v>0.35178301865927275</v>
      </c>
    </row>
    <row r="22" spans="1:6">
      <c r="A22" s="61"/>
      <c r="B22" s="61"/>
      <c r="C22" s="63"/>
    </row>
    <row r="23" spans="1:6">
      <c r="A23" s="62" t="s">
        <v>455</v>
      </c>
      <c r="B23" s="62"/>
      <c r="C23" s="63"/>
    </row>
    <row r="24" spans="1:6" ht="31">
      <c r="A24" s="348" t="s">
        <v>456</v>
      </c>
      <c r="B24" s="348"/>
      <c r="C24" s="670">
        <v>635.34450000000004</v>
      </c>
    </row>
    <row r="25" spans="1:6" ht="15.5">
      <c r="A25" s="348"/>
      <c r="B25" s="348"/>
      <c r="C25" s="63"/>
    </row>
    <row r="26" spans="1:6" ht="46.5">
      <c r="A26" s="350" t="s">
        <v>457</v>
      </c>
      <c r="B26" s="136"/>
      <c r="C26" s="63"/>
      <c r="E26" s="143"/>
    </row>
    <row r="27" spans="1:6" ht="15.5">
      <c r="A27" s="348" t="s">
        <v>447</v>
      </c>
      <c r="B27" s="663">
        <v>1859.8744999999999</v>
      </c>
      <c r="C27" s="63"/>
      <c r="E27" s="143"/>
    </row>
    <row r="28" spans="1:6" ht="15.5">
      <c r="A28" s="348" t="s">
        <v>613</v>
      </c>
      <c r="B28" s="357">
        <f>365/365</f>
        <v>1</v>
      </c>
      <c r="C28" s="63"/>
    </row>
    <row r="29" spans="1:6" ht="15.5">
      <c r="A29" s="351" t="s">
        <v>458</v>
      </c>
      <c r="B29" s="142">
        <f>B27*B28</f>
        <v>1859.8744999999999</v>
      </c>
      <c r="C29" s="63"/>
    </row>
    <row r="30" spans="1:6" ht="15.5">
      <c r="A30" s="351"/>
      <c r="B30" s="61"/>
      <c r="C30" s="63"/>
    </row>
    <row r="31" spans="1:6" ht="15.5">
      <c r="A31" s="348" t="s">
        <v>459</v>
      </c>
      <c r="B31" s="61"/>
      <c r="C31" s="63"/>
    </row>
    <row r="32" spans="1:6" ht="15.5">
      <c r="A32" s="348" t="s">
        <v>460</v>
      </c>
      <c r="B32" s="363">
        <v>74.638000000000005</v>
      </c>
      <c r="C32" s="63"/>
      <c r="E32" s="352">
        <v>42825</v>
      </c>
    </row>
    <row r="33" spans="1:5" ht="15.5">
      <c r="A33" s="348" t="s">
        <v>613</v>
      </c>
      <c r="B33" s="357">
        <f>(E32-E33)/365</f>
        <v>0.9068493150684932</v>
      </c>
      <c r="C33" s="63"/>
      <c r="E33" s="352">
        <v>42494</v>
      </c>
    </row>
    <row r="34" spans="1:5" ht="15.5">
      <c r="A34" s="348"/>
      <c r="B34" s="671">
        <f>B32*B33</f>
        <v>67.685419178082199</v>
      </c>
      <c r="C34" s="63"/>
    </row>
    <row r="35" spans="1:5" ht="15.5">
      <c r="A35" s="348"/>
      <c r="B35" s="358"/>
      <c r="C35" s="63"/>
    </row>
    <row r="36" spans="1:5" ht="15.5">
      <c r="A36" s="348" t="s">
        <v>461</v>
      </c>
      <c r="B36" s="663">
        <v>64.340999999999994</v>
      </c>
      <c r="C36" s="63"/>
      <c r="E36" s="352">
        <v>42825</v>
      </c>
    </row>
    <row r="37" spans="1:5" ht="15.5">
      <c r="A37" s="348" t="s">
        <v>613</v>
      </c>
      <c r="B37" s="357">
        <f>(E36-E37)/365</f>
        <v>0.26849315068493151</v>
      </c>
      <c r="C37" s="63"/>
      <c r="E37" s="352">
        <v>42727</v>
      </c>
    </row>
    <row r="38" spans="1:5" ht="15.5">
      <c r="A38" s="348"/>
      <c r="B38" s="671">
        <f>B36*B37</f>
        <v>17.275117808219179</v>
      </c>
      <c r="C38" s="63"/>
      <c r="E38" s="359"/>
    </row>
    <row r="39" spans="1:5">
      <c r="A39" s="61"/>
      <c r="B39" s="358"/>
      <c r="C39" s="63"/>
      <c r="E39" s="359"/>
    </row>
    <row r="40" spans="1:5">
      <c r="A40" s="61" t="s">
        <v>462</v>
      </c>
      <c r="B40" s="671">
        <f>B34+B38</f>
        <v>84.960536986301378</v>
      </c>
      <c r="C40" s="63"/>
      <c r="E40" s="359"/>
    </row>
    <row r="41" spans="1:5">
      <c r="A41" s="61"/>
      <c r="B41" s="360"/>
      <c r="C41" s="63"/>
      <c r="E41" s="359"/>
    </row>
    <row r="42" spans="1:5">
      <c r="A42" s="61" t="s">
        <v>463</v>
      </c>
      <c r="B42" s="360">
        <f>('[2]Notes (FA, etc)'!F64/10)/100000</f>
        <v>1363.509</v>
      </c>
      <c r="C42" s="63"/>
      <c r="E42" s="352">
        <v>42825</v>
      </c>
    </row>
    <row r="43" spans="1:5" ht="15.5">
      <c r="A43" s="348" t="s">
        <v>613</v>
      </c>
      <c r="B43" s="353">
        <f>(E42-E43)/365</f>
        <v>7.6712328767123292E-2</v>
      </c>
      <c r="C43" s="63"/>
      <c r="E43" s="352">
        <v>42797</v>
      </c>
    </row>
    <row r="44" spans="1:5" ht="15.5">
      <c r="A44" s="351" t="s">
        <v>464</v>
      </c>
      <c r="B44" s="668">
        <f>B42*B43</f>
        <v>104.59795068493152</v>
      </c>
      <c r="C44" s="63"/>
    </row>
    <row r="45" spans="1:5">
      <c r="A45" s="61"/>
      <c r="B45" s="61"/>
      <c r="C45" s="63"/>
    </row>
    <row r="46" spans="1:5">
      <c r="A46" s="62" t="s">
        <v>465</v>
      </c>
      <c r="B46" s="61"/>
      <c r="C46" s="670">
        <f>B29+B40-B44</f>
        <v>1840.2370863013698</v>
      </c>
      <c r="E46" s="127">
        <f>(B27+B32+B36-B42)-C24</f>
        <v>0</v>
      </c>
    </row>
    <row r="47" spans="1:5">
      <c r="A47" s="61"/>
      <c r="B47" s="61"/>
      <c r="C47" s="63"/>
    </row>
    <row r="48" spans="1:5">
      <c r="A48" s="62" t="s">
        <v>466</v>
      </c>
      <c r="B48" s="62"/>
      <c r="C48" s="63"/>
    </row>
    <row r="49" spans="1:5">
      <c r="A49" s="354" t="s">
        <v>467</v>
      </c>
      <c r="B49" s="343"/>
      <c r="C49" s="355">
        <f>C5/(C7+C24)</f>
        <v>0.19357420169262696</v>
      </c>
      <c r="E49" s="127">
        <f>C49-'BS, PL, SOE'!C163</f>
        <v>1.4476891907477807E-10</v>
      </c>
    </row>
    <row r="50" spans="1:5">
      <c r="A50" s="361" t="s">
        <v>468</v>
      </c>
      <c r="B50" s="344"/>
      <c r="C50" s="362">
        <f>C5/(C17+C46)</f>
        <v>0.19608905595403975</v>
      </c>
    </row>
    <row r="52" spans="1:5" ht="31.5" customHeight="1">
      <c r="A52" s="844" t="s">
        <v>592</v>
      </c>
      <c r="B52" s="844"/>
      <c r="C52" s="844"/>
    </row>
    <row r="53" spans="1:5" ht="15.5">
      <c r="A53" s="697"/>
      <c r="B53" s="697"/>
      <c r="C53" s="697"/>
    </row>
    <row r="54" spans="1:5" ht="45.75" customHeight="1">
      <c r="A54" s="844" t="s">
        <v>593</v>
      </c>
      <c r="B54" s="844"/>
      <c r="C54" s="844"/>
    </row>
  </sheetData>
  <mergeCells count="3">
    <mergeCell ref="B3:C3"/>
    <mergeCell ref="A52:C52"/>
    <mergeCell ref="A54:C54"/>
  </mergeCells>
  <pageMargins left="0.70866141732283472" right="0.70866141732283472" top="0.55118110236220474" bottom="0.15748031496062992" header="0.31496062992125984" footer="0.31496062992125984"/>
  <pageSetup paperSize="9" scale="75" orientation="portrait" r:id="rId1"/>
  <colBreaks count="1" manualBreakCount="1">
    <brk id="3" max="1048575" man="1"/>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89"/>
  <sheetViews>
    <sheetView view="pageBreakPreview" zoomScale="60" workbookViewId="0">
      <selection activeCell="A189" sqref="A189:C189"/>
    </sheetView>
  </sheetViews>
  <sheetFormatPr defaultColWidth="9.1796875" defaultRowHeight="14.5"/>
  <cols>
    <col min="1" max="1" width="38.54296875" style="2" bestFit="1" customWidth="1"/>
    <col min="2" max="2" width="21.54296875" style="365" customWidth="1"/>
    <col min="3" max="3" width="25.453125" style="366" customWidth="1"/>
    <col min="4" max="4" width="23.453125" style="366" customWidth="1"/>
    <col min="5" max="5" width="13.1796875" style="366" bestFit="1" customWidth="1"/>
    <col min="6" max="6" width="14.1796875" style="366" customWidth="1"/>
    <col min="7" max="7" width="10.26953125" style="3" customWidth="1"/>
    <col min="8" max="16384" width="9.1796875" style="3"/>
  </cols>
  <sheetData>
    <row r="1" spans="1:7">
      <c r="A1" s="10" t="s">
        <v>482</v>
      </c>
    </row>
    <row r="3" spans="1:7" ht="33.75" customHeight="1">
      <c r="A3" s="864" t="s">
        <v>483</v>
      </c>
      <c r="B3" s="864"/>
      <c r="C3" s="864"/>
      <c r="D3" s="864"/>
      <c r="E3" s="8"/>
      <c r="F3" s="8"/>
      <c r="G3" s="449">
        <v>100000</v>
      </c>
    </row>
    <row r="4" spans="1:7" ht="58">
      <c r="A4" s="345" t="s">
        <v>472</v>
      </c>
      <c r="B4" s="367" t="s">
        <v>473</v>
      </c>
      <c r="C4" s="367" t="s">
        <v>474</v>
      </c>
      <c r="D4" s="367" t="s">
        <v>475</v>
      </c>
      <c r="E4" s="375"/>
      <c r="F4" s="373"/>
    </row>
    <row r="5" spans="1:7" ht="30.75" customHeight="1">
      <c r="A5" s="368" t="s">
        <v>476</v>
      </c>
      <c r="B5" s="854" t="s">
        <v>622</v>
      </c>
      <c r="C5" s="855"/>
      <c r="D5" s="856"/>
      <c r="E5" s="376"/>
      <c r="F5" s="374"/>
    </row>
    <row r="6" spans="1:7" ht="30.75" customHeight="1">
      <c r="A6" s="368" t="s">
        <v>477</v>
      </c>
      <c r="B6" s="854" t="s">
        <v>623</v>
      </c>
      <c r="C6" s="855"/>
      <c r="D6" s="856"/>
      <c r="E6" s="376"/>
      <c r="F6" s="374"/>
    </row>
    <row r="7" spans="1:7" ht="30.75" customHeight="1">
      <c r="A7" s="368" t="s">
        <v>484</v>
      </c>
      <c r="B7" s="854" t="s">
        <v>627</v>
      </c>
      <c r="C7" s="855"/>
      <c r="D7" s="856"/>
      <c r="E7" s="376"/>
      <c r="F7" s="374"/>
    </row>
    <row r="8" spans="1:7">
      <c r="A8" s="370" t="s">
        <v>478</v>
      </c>
      <c r="B8" s="726" t="s">
        <v>629</v>
      </c>
      <c r="C8" s="371" t="s">
        <v>479</v>
      </c>
      <c r="D8" s="857" t="s">
        <v>480</v>
      </c>
      <c r="E8" s="376"/>
      <c r="F8" s="374"/>
    </row>
    <row r="9" spans="1:7">
      <c r="A9" s="370" t="s">
        <v>481</v>
      </c>
      <c r="B9" s="727" t="s">
        <v>628</v>
      </c>
      <c r="C9" s="369">
        <f>MROUND((471390+323037+6000)*10%,1)</f>
        <v>80043</v>
      </c>
      <c r="D9" s="857"/>
      <c r="E9" s="376"/>
      <c r="F9" s="374"/>
    </row>
    <row r="11" spans="1:7" ht="48.75" customHeight="1">
      <c r="A11" s="846" t="s">
        <v>624</v>
      </c>
      <c r="B11" s="846"/>
      <c r="C11" s="846"/>
      <c r="D11" s="846"/>
      <c r="E11" s="653"/>
      <c r="F11" s="653"/>
    </row>
    <row r="13" spans="1:7">
      <c r="A13" s="845" t="s">
        <v>539</v>
      </c>
      <c r="B13" s="845"/>
      <c r="C13" s="845"/>
      <c r="D13" s="845"/>
    </row>
    <row r="14" spans="1:7">
      <c r="A14" s="660"/>
      <c r="B14" s="660"/>
      <c r="C14" s="660"/>
      <c r="D14" s="468" t="s">
        <v>578</v>
      </c>
    </row>
    <row r="15" spans="1:7">
      <c r="A15" s="849" t="s">
        <v>522</v>
      </c>
      <c r="B15" s="858" t="s">
        <v>523</v>
      </c>
      <c r="C15" s="859"/>
      <c r="D15" s="860"/>
    </row>
    <row r="16" spans="1:7" ht="32.25" customHeight="1">
      <c r="A16" s="850"/>
      <c r="B16" s="418" t="str">
        <f>'Notes (BS)'!D170</f>
        <v>As At                 31st March, 2016</v>
      </c>
      <c r="C16" s="418" t="s">
        <v>524</v>
      </c>
      <c r="D16" s="157" t="str">
        <f>'Notes (BS)'!C162</f>
        <v>As At                      31st March, 2017</v>
      </c>
    </row>
    <row r="17" spans="1:6" ht="43.5">
      <c r="A17" s="61" t="s">
        <v>525</v>
      </c>
      <c r="B17" s="419">
        <f>'Notes (FA, etc)'!D78</f>
        <v>800.38112999999998</v>
      </c>
      <c r="C17" s="419">
        <f>'Notes (FA, etc)'!E78-'Notes (FA, etc)'!F78</f>
        <v>2184.4466499999999</v>
      </c>
      <c r="D17" s="420">
        <f>'Notes (FA, etc)'!G78</f>
        <v>2984.8277799999996</v>
      </c>
      <c r="F17" s="366">
        <f>B17+C17-D17</f>
        <v>0</v>
      </c>
    </row>
    <row r="18" spans="1:6">
      <c r="A18" s="61"/>
      <c r="B18" s="421"/>
      <c r="C18" s="421"/>
      <c r="D18" s="422"/>
    </row>
    <row r="19" spans="1:6" ht="29">
      <c r="A19" s="153" t="s">
        <v>526</v>
      </c>
      <c r="B19" s="421">
        <f>'Notes (BS)'!D5</f>
        <v>0.23393560000000002</v>
      </c>
      <c r="C19" s="421">
        <v>0</v>
      </c>
      <c r="D19" s="672">
        <f>'Notes (BS)'!C5</f>
        <v>0.23393560000000002</v>
      </c>
      <c r="F19" s="366">
        <f t="shared" ref="F19:F21" si="0">B19+C19-D19</f>
        <v>0</v>
      </c>
    </row>
    <row r="20" spans="1:6">
      <c r="A20" s="61"/>
      <c r="B20" s="421"/>
      <c r="C20" s="421"/>
      <c r="D20" s="422"/>
    </row>
    <row r="21" spans="1:6" ht="29">
      <c r="A21" s="356" t="s">
        <v>527</v>
      </c>
      <c r="B21" s="423">
        <f>'Notes (BS)'!F128</f>
        <v>0</v>
      </c>
      <c r="C21" s="424">
        <f>D21-B21</f>
        <v>5592.6317499999996</v>
      </c>
      <c r="D21" s="425">
        <f>'Notes (BS)'!C128</f>
        <v>5592.6317499999996</v>
      </c>
      <c r="F21" s="366">
        <f t="shared" si="0"/>
        <v>0</v>
      </c>
    </row>
    <row r="22" spans="1:6">
      <c r="A22" s="6"/>
      <c r="B22" s="152"/>
      <c r="C22" s="152"/>
      <c r="D22" s="38"/>
    </row>
    <row r="23" spans="1:6">
      <c r="A23" s="849" t="s">
        <v>522</v>
      </c>
      <c r="B23" s="861" t="s">
        <v>528</v>
      </c>
      <c r="C23" s="862"/>
      <c r="D23" s="38"/>
    </row>
    <row r="24" spans="1:6" ht="29">
      <c r="A24" s="850"/>
      <c r="B24" s="418" t="str">
        <f>'[3]Notes (PL)'!C4</f>
        <v>For the year ended 31st March, 2017</v>
      </c>
      <c r="C24" s="418" t="str">
        <f>'[3]Notes (PL)'!D4</f>
        <v>For the year ended 31st March, 2016</v>
      </c>
      <c r="D24" s="38"/>
    </row>
    <row r="25" spans="1:6">
      <c r="A25" s="61" t="s">
        <v>529</v>
      </c>
      <c r="B25" s="331">
        <v>346.71803999999997</v>
      </c>
      <c r="C25" s="331">
        <v>305.52800000000002</v>
      </c>
      <c r="D25" s="38"/>
    </row>
    <row r="26" spans="1:6">
      <c r="A26" s="61"/>
      <c r="B26" s="331"/>
      <c r="C26" s="331"/>
      <c r="D26" s="38"/>
    </row>
    <row r="27" spans="1:6" ht="29">
      <c r="A27" s="356" t="s">
        <v>530</v>
      </c>
      <c r="B27" s="329">
        <f>'Notes (PL)'!C96</f>
        <v>6.1</v>
      </c>
      <c r="C27" s="329">
        <f>'Notes (PL)'!D96</f>
        <v>4.3</v>
      </c>
      <c r="D27" s="38"/>
    </row>
    <row r="28" spans="1:6">
      <c r="A28" s="6"/>
      <c r="B28" s="152"/>
      <c r="C28" s="152"/>
      <c r="D28" s="38"/>
    </row>
    <row r="29" spans="1:6">
      <c r="A29" s="863" t="s">
        <v>540</v>
      </c>
      <c r="B29" s="863"/>
      <c r="C29" s="863"/>
      <c r="D29" s="863"/>
    </row>
    <row r="30" spans="1:6">
      <c r="A30" s="661"/>
      <c r="B30" s="661"/>
      <c r="C30" s="661"/>
      <c r="D30" s="468" t="s">
        <v>578</v>
      </c>
    </row>
    <row r="31" spans="1:6">
      <c r="A31" s="865" t="s">
        <v>0</v>
      </c>
      <c r="B31" s="858" t="s">
        <v>523</v>
      </c>
      <c r="C31" s="859"/>
      <c r="D31" s="860"/>
    </row>
    <row r="32" spans="1:6" ht="29">
      <c r="A32" s="866"/>
      <c r="B32" s="102" t="str">
        <f>B16</f>
        <v>As At                 31st March, 2016</v>
      </c>
      <c r="C32" s="102" t="str">
        <f>C16</f>
        <v>During the year</v>
      </c>
      <c r="D32" s="102" t="str">
        <f>D16</f>
        <v>As At                      31st March, 2017</v>
      </c>
    </row>
    <row r="33" spans="1:6">
      <c r="A33" s="426" t="s">
        <v>531</v>
      </c>
      <c r="B33" s="427"/>
      <c r="C33" s="427"/>
      <c r="D33" s="427"/>
    </row>
    <row r="34" spans="1:6" ht="29">
      <c r="A34" s="428" t="s">
        <v>535</v>
      </c>
      <c r="B34" s="167">
        <f>'Notes (BS)'!D82</f>
        <v>22130.921300000002</v>
      </c>
      <c r="C34" s="167">
        <f>D34-B34</f>
        <v>13635.089999999997</v>
      </c>
      <c r="D34" s="167">
        <f>'Notes (BS)'!D86</f>
        <v>35766.011299999998</v>
      </c>
      <c r="F34" s="366">
        <f>B34+C34-D34</f>
        <v>0</v>
      </c>
    </row>
    <row r="35" spans="1:6">
      <c r="A35" s="429" t="s">
        <v>532</v>
      </c>
      <c r="B35" s="167"/>
      <c r="C35" s="331"/>
      <c r="D35" s="167"/>
      <c r="F35" s="366">
        <f t="shared" ref="F35:F61" si="1">B35+C35-D35</f>
        <v>0</v>
      </c>
    </row>
    <row r="36" spans="1:6" ht="29">
      <c r="A36" s="428" t="s">
        <v>535</v>
      </c>
      <c r="B36" s="167">
        <f>'Notes (FA, etc)'!D64</f>
        <v>18598.745031500002</v>
      </c>
      <c r="C36" s="471">
        <f>'Notes (FA, etc)'!E64-'Notes (FA, etc)'!F64</f>
        <v>-12245.3</v>
      </c>
      <c r="D36" s="167">
        <f>'Notes (FA, etc)'!G64</f>
        <v>6353.4450315000031</v>
      </c>
      <c r="F36" s="366">
        <f t="shared" si="1"/>
        <v>0</v>
      </c>
    </row>
    <row r="37" spans="1:6">
      <c r="A37" s="430" t="s">
        <v>533</v>
      </c>
      <c r="B37" s="167"/>
      <c r="C37" s="331"/>
      <c r="D37" s="167"/>
      <c r="F37" s="366">
        <f t="shared" si="1"/>
        <v>0</v>
      </c>
    </row>
    <row r="38" spans="1:6" ht="29">
      <c r="A38" s="153" t="s">
        <v>405</v>
      </c>
      <c r="B38" s="167"/>
      <c r="C38" s="331"/>
      <c r="D38" s="167"/>
      <c r="F38" s="366">
        <f t="shared" si="1"/>
        <v>0</v>
      </c>
    </row>
    <row r="39" spans="1:6" ht="29">
      <c r="A39" s="153" t="s">
        <v>283</v>
      </c>
      <c r="B39" s="167">
        <f>'Notes (BS)'!D52</f>
        <v>100.13288439999999</v>
      </c>
      <c r="C39" s="331">
        <f>D39-B39</f>
        <v>548.90985000000001</v>
      </c>
      <c r="D39" s="167">
        <f>'Notes (BS)'!C52</f>
        <v>649.04273439999997</v>
      </c>
      <c r="F39" s="366">
        <f t="shared" si="1"/>
        <v>0</v>
      </c>
    </row>
    <row r="40" spans="1:6" ht="29">
      <c r="A40" s="153" t="s">
        <v>284</v>
      </c>
      <c r="B40" s="167">
        <f>'Notes (BS)'!D53</f>
        <v>11.36239</v>
      </c>
      <c r="C40" s="331">
        <f t="shared" ref="C40:C45" si="2">D40-B40</f>
        <v>0.24253999999999998</v>
      </c>
      <c r="D40" s="167">
        <f>'Notes (BS)'!C53</f>
        <v>11.60493</v>
      </c>
      <c r="F40" s="366">
        <f t="shared" si="1"/>
        <v>0</v>
      </c>
    </row>
    <row r="41" spans="1:6" ht="29">
      <c r="A41" s="153" t="s">
        <v>285</v>
      </c>
      <c r="B41" s="167">
        <f>'Notes (BS)'!D54</f>
        <v>0</v>
      </c>
      <c r="C41" s="331">
        <f t="shared" si="2"/>
        <v>5467.4406900000004</v>
      </c>
      <c r="D41" s="167">
        <f>'Notes (BS)'!C54</f>
        <v>5467.4406900000004</v>
      </c>
      <c r="F41" s="366">
        <f t="shared" si="1"/>
        <v>0</v>
      </c>
    </row>
    <row r="42" spans="1:6" ht="29">
      <c r="A42" s="153" t="s">
        <v>406</v>
      </c>
      <c r="B42" s="167"/>
      <c r="C42" s="331"/>
      <c r="D42" s="167"/>
      <c r="F42" s="366">
        <f t="shared" si="1"/>
        <v>0</v>
      </c>
    </row>
    <row r="43" spans="1:6" ht="29">
      <c r="A43" s="153" t="s">
        <v>285</v>
      </c>
      <c r="B43" s="167">
        <f>'Notes (BS)'!D56</f>
        <v>24387.132131800005</v>
      </c>
      <c r="C43" s="331">
        <f t="shared" si="2"/>
        <v>8597.4324699999925</v>
      </c>
      <c r="D43" s="167">
        <f>'Notes (BS)'!C56</f>
        <v>32984.564601799997</v>
      </c>
      <c r="F43" s="366">
        <f t="shared" si="1"/>
        <v>0</v>
      </c>
    </row>
    <row r="44" spans="1:6" ht="29">
      <c r="A44" s="153" t="s">
        <v>407</v>
      </c>
      <c r="B44" s="167"/>
      <c r="C44" s="331">
        <f t="shared" si="2"/>
        <v>0</v>
      </c>
      <c r="D44" s="167"/>
      <c r="F44" s="366">
        <f t="shared" si="1"/>
        <v>0</v>
      </c>
    </row>
    <row r="45" spans="1:6" ht="29">
      <c r="A45" s="153" t="s">
        <v>285</v>
      </c>
      <c r="B45" s="167">
        <f>'Notes (BS)'!D58</f>
        <v>642.01496740000005</v>
      </c>
      <c r="C45" s="331">
        <f t="shared" si="2"/>
        <v>191.27014999999994</v>
      </c>
      <c r="D45" s="167">
        <f>'Notes (BS)'!C58</f>
        <v>833.28511739999999</v>
      </c>
      <c r="F45" s="366">
        <f t="shared" si="1"/>
        <v>0</v>
      </c>
    </row>
    <row r="46" spans="1:6">
      <c r="A46" s="428"/>
      <c r="B46" s="167"/>
      <c r="C46" s="331"/>
      <c r="D46" s="167"/>
      <c r="F46" s="366">
        <f t="shared" si="1"/>
        <v>0</v>
      </c>
    </row>
    <row r="47" spans="1:6">
      <c r="A47" s="431" t="s">
        <v>534</v>
      </c>
      <c r="B47" s="167"/>
      <c r="C47" s="331"/>
      <c r="D47" s="167"/>
      <c r="F47" s="366">
        <f t="shared" si="1"/>
        <v>0</v>
      </c>
    </row>
    <row r="48" spans="1:6" ht="29">
      <c r="A48" s="153" t="s">
        <v>535</v>
      </c>
      <c r="B48" s="167">
        <f>'Notes (BS)'!F128</f>
        <v>0</v>
      </c>
      <c r="C48" s="331">
        <f t="shared" ref="C48:C52" si="3">D48-B48</f>
        <v>5592.6317499999996</v>
      </c>
      <c r="D48" s="167">
        <f>'Notes (BS)'!C128</f>
        <v>5592.6317499999996</v>
      </c>
      <c r="F48" s="366">
        <f t="shared" si="1"/>
        <v>0</v>
      </c>
    </row>
    <row r="49" spans="1:6">
      <c r="A49" s="378" t="s">
        <v>536</v>
      </c>
      <c r="B49" s="167"/>
      <c r="C49" s="331"/>
      <c r="D49" s="167"/>
      <c r="F49" s="366">
        <f t="shared" si="1"/>
        <v>0</v>
      </c>
    </row>
    <row r="50" spans="1:6" ht="29">
      <c r="A50" s="153" t="s">
        <v>535</v>
      </c>
      <c r="B50" s="167">
        <f>'Notes (BS)'!D144</f>
        <v>0</v>
      </c>
      <c r="C50" s="331">
        <f t="shared" si="3"/>
        <v>268.98502999999999</v>
      </c>
      <c r="D50" s="167">
        <f>'Notes (BS)'!C144</f>
        <v>268.98502999999999</v>
      </c>
      <c r="F50" s="366">
        <f t="shared" si="1"/>
        <v>0</v>
      </c>
    </row>
    <row r="51" spans="1:6">
      <c r="A51" s="378" t="s">
        <v>537</v>
      </c>
      <c r="B51" s="167"/>
      <c r="C51" s="331"/>
      <c r="D51" s="167"/>
      <c r="F51" s="366">
        <f t="shared" si="1"/>
        <v>0</v>
      </c>
    </row>
    <row r="52" spans="1:6" ht="29">
      <c r="A52" s="153" t="s">
        <v>535</v>
      </c>
      <c r="B52" s="167">
        <f>'Notes (BS)'!D148</f>
        <v>0</v>
      </c>
      <c r="C52" s="331">
        <f t="shared" si="3"/>
        <v>95.403869999999998</v>
      </c>
      <c r="D52" s="167">
        <f>'Notes (BS)'!C148</f>
        <v>95.403869999999998</v>
      </c>
      <c r="F52" s="366">
        <f t="shared" si="1"/>
        <v>0</v>
      </c>
    </row>
    <row r="53" spans="1:6">
      <c r="A53" s="432" t="s">
        <v>538</v>
      </c>
      <c r="B53" s="167"/>
      <c r="C53" s="331"/>
      <c r="D53" s="167"/>
      <c r="F53" s="366">
        <f t="shared" si="1"/>
        <v>0</v>
      </c>
    </row>
    <row r="54" spans="1:6" ht="29">
      <c r="A54" s="153" t="s">
        <v>405</v>
      </c>
      <c r="B54" s="167"/>
      <c r="C54" s="331"/>
      <c r="D54" s="167"/>
      <c r="F54" s="366">
        <f t="shared" si="1"/>
        <v>0</v>
      </c>
    </row>
    <row r="55" spans="1:6" ht="29">
      <c r="A55" s="433" t="s">
        <v>286</v>
      </c>
      <c r="B55" s="167">
        <f>'Notes (BS)'!D178</f>
        <v>3070.634493</v>
      </c>
      <c r="C55" s="471">
        <f>D55-B55</f>
        <v>-859.73379999999997</v>
      </c>
      <c r="D55" s="167">
        <f>'Notes (BS)'!C178</f>
        <v>2210.900693</v>
      </c>
      <c r="F55" s="366">
        <f t="shared" si="1"/>
        <v>0</v>
      </c>
    </row>
    <row r="56" spans="1:6" ht="29">
      <c r="A56" s="433" t="s">
        <v>287</v>
      </c>
      <c r="B56" s="167">
        <f>'Notes (BS)'!D179</f>
        <v>5659.8990498000003</v>
      </c>
      <c r="C56" s="331">
        <f t="shared" ref="C56:C59" si="4">D56-B56</f>
        <v>1404.7046355999992</v>
      </c>
      <c r="D56" s="167">
        <f>'Notes (BS)'!C179</f>
        <v>7064.6036853999994</v>
      </c>
      <c r="F56" s="366">
        <f t="shared" si="1"/>
        <v>0</v>
      </c>
    </row>
    <row r="57" spans="1:6" ht="29">
      <c r="A57" s="433" t="s">
        <v>288</v>
      </c>
      <c r="B57" s="167">
        <f>'Notes (BS)'!D180</f>
        <v>6070.7395729</v>
      </c>
      <c r="C57" s="331">
        <f t="shared" si="4"/>
        <v>7492.4047149999988</v>
      </c>
      <c r="D57" s="167">
        <f>'Notes (BS)'!C180</f>
        <v>13563.144287899999</v>
      </c>
      <c r="F57" s="366">
        <f t="shared" si="1"/>
        <v>0</v>
      </c>
    </row>
    <row r="58" spans="1:6" ht="29">
      <c r="A58" s="433" t="s">
        <v>406</v>
      </c>
      <c r="B58" s="167">
        <f>'Notes (BS)'!D181</f>
        <v>0</v>
      </c>
      <c r="C58" s="331"/>
      <c r="D58" s="167">
        <f>'Notes (BS)'!C181</f>
        <v>0</v>
      </c>
      <c r="F58" s="366">
        <f t="shared" si="1"/>
        <v>0</v>
      </c>
    </row>
    <row r="59" spans="1:6" ht="29">
      <c r="A59" s="433" t="s">
        <v>288</v>
      </c>
      <c r="B59" s="167">
        <f>'Notes (BS)'!D182</f>
        <v>2399.3077600000001</v>
      </c>
      <c r="C59" s="331">
        <f t="shared" si="4"/>
        <v>1702.83106</v>
      </c>
      <c r="D59" s="167">
        <f>'Notes (BS)'!C182</f>
        <v>4102.1388200000001</v>
      </c>
      <c r="F59" s="366">
        <f t="shared" si="1"/>
        <v>0</v>
      </c>
    </row>
    <row r="60" spans="1:6">
      <c r="A60" s="433" t="s">
        <v>408</v>
      </c>
      <c r="B60" s="167">
        <f>'Notes (BS)'!D183</f>
        <v>1556.731481</v>
      </c>
      <c r="C60" s="331"/>
      <c r="D60" s="167">
        <f>'Notes (BS)'!C183</f>
        <v>1556.731481</v>
      </c>
      <c r="F60" s="366">
        <f t="shared" si="1"/>
        <v>0</v>
      </c>
    </row>
    <row r="61" spans="1:6">
      <c r="A61" s="444"/>
      <c r="B61" s="168"/>
      <c r="C61" s="329"/>
      <c r="D61" s="168"/>
      <c r="F61" s="366">
        <f t="shared" si="1"/>
        <v>0</v>
      </c>
    </row>
    <row r="62" spans="1:6">
      <c r="A62" s="38"/>
      <c r="B62" s="152"/>
      <c r="C62" s="152"/>
      <c r="D62" s="38"/>
    </row>
    <row r="63" spans="1:6">
      <c r="A63" s="849" t="s">
        <v>0</v>
      </c>
      <c r="B63" s="861" t="s">
        <v>528</v>
      </c>
      <c r="C63" s="862"/>
      <c r="D63" s="38"/>
    </row>
    <row r="64" spans="1:6" ht="29">
      <c r="A64" s="867"/>
      <c r="B64" s="445" t="str">
        <f>B24</f>
        <v>For the year ended 31st March, 2017</v>
      </c>
      <c r="C64" s="445" t="str">
        <f>C24</f>
        <v>For the year ended 31st March, 2016</v>
      </c>
      <c r="D64" s="38"/>
    </row>
    <row r="65" spans="1:4">
      <c r="A65" s="311" t="s">
        <v>543</v>
      </c>
      <c r="B65" s="328"/>
      <c r="C65" s="328"/>
      <c r="D65" s="38"/>
    </row>
    <row r="66" spans="1:4" ht="29">
      <c r="A66" s="61" t="s">
        <v>404</v>
      </c>
      <c r="B66" s="331">
        <f>'Notes (PL)'!C6</f>
        <v>8328</v>
      </c>
      <c r="C66" s="331">
        <f>'Notes (PL)'!D6</f>
        <v>8099.60952</v>
      </c>
      <c r="D66" s="38"/>
    </row>
    <row r="67" spans="1:4">
      <c r="A67" s="65" t="s">
        <v>544</v>
      </c>
      <c r="B67" s="331"/>
      <c r="C67" s="331"/>
      <c r="D67" s="38"/>
    </row>
    <row r="68" spans="1:4" ht="29">
      <c r="A68" s="107" t="s">
        <v>545</v>
      </c>
      <c r="B68" s="331">
        <f>'Notes (PL)'!C15</f>
        <v>100.08</v>
      </c>
      <c r="C68" s="331">
        <f>'Notes (PL)'!D15</f>
        <v>105</v>
      </c>
      <c r="D68" s="38"/>
    </row>
    <row r="69" spans="1:4">
      <c r="A69" s="446" t="s">
        <v>365</v>
      </c>
      <c r="B69" s="331"/>
      <c r="C69" s="331"/>
      <c r="D69" s="38"/>
    </row>
    <row r="70" spans="1:4" ht="29">
      <c r="A70" s="242" t="s">
        <v>546</v>
      </c>
      <c r="B70" s="331">
        <f>'Notes (PL)'!C58</f>
        <v>220.59493000000001</v>
      </c>
      <c r="C70" s="331">
        <f>'Notes (PL)'!D58</f>
        <v>0</v>
      </c>
      <c r="D70" s="38"/>
    </row>
    <row r="71" spans="1:4">
      <c r="A71" s="434" t="s">
        <v>547</v>
      </c>
      <c r="B71" s="331"/>
      <c r="C71" s="331"/>
      <c r="D71" s="38"/>
    </row>
    <row r="72" spans="1:4" ht="29">
      <c r="A72" s="356" t="s">
        <v>404</v>
      </c>
      <c r="B72" s="329">
        <f>'Notes (PL)'!C102</f>
        <v>1702.83106</v>
      </c>
      <c r="C72" s="329">
        <f>'Notes (PL)'!D102</f>
        <v>2399.3077600000001</v>
      </c>
      <c r="D72" s="38"/>
    </row>
    <row r="74" spans="1:4">
      <c r="A74" s="853" t="s">
        <v>584</v>
      </c>
      <c r="B74" s="853"/>
      <c r="C74" s="853"/>
    </row>
    <row r="75" spans="1:4" ht="29">
      <c r="A75" s="849" t="s">
        <v>0</v>
      </c>
      <c r="B75" s="447" t="str">
        <f>B64</f>
        <v>For the year ended 31st March, 2017</v>
      </c>
      <c r="C75" s="673" t="str">
        <f>C64</f>
        <v>For the year ended 31st March, 2016</v>
      </c>
    </row>
    <row r="76" spans="1:4">
      <c r="A76" s="850"/>
      <c r="B76" s="851" t="s">
        <v>491</v>
      </c>
      <c r="C76" s="852"/>
    </row>
    <row r="77" spans="1:4" ht="29">
      <c r="A77" s="310" t="s">
        <v>492</v>
      </c>
      <c r="B77" s="372">
        <v>8099.60952</v>
      </c>
      <c r="C77" s="372">
        <v>13104</v>
      </c>
    </row>
    <row r="78" spans="1:4">
      <c r="A78" s="65" t="s">
        <v>548</v>
      </c>
      <c r="B78" s="381">
        <v>0</v>
      </c>
      <c r="C78" s="381">
        <v>0</v>
      </c>
    </row>
    <row r="79" spans="1:4">
      <c r="A79" s="61" t="s">
        <v>417</v>
      </c>
      <c r="B79" s="381">
        <v>5438.3840200000004</v>
      </c>
      <c r="C79" s="381">
        <v>8821.0059999999994</v>
      </c>
    </row>
    <row r="80" spans="1:4">
      <c r="A80" s="61" t="s">
        <v>16</v>
      </c>
      <c r="B80" s="381">
        <v>654.94363499999997</v>
      </c>
      <c r="C80" s="381">
        <v>479.47552000000002</v>
      </c>
    </row>
    <row r="81" spans="1:6">
      <c r="A81" s="61" t="s">
        <v>549</v>
      </c>
      <c r="B81" s="381">
        <v>294.95335499999999</v>
      </c>
      <c r="C81" s="381">
        <v>1023.29438</v>
      </c>
    </row>
    <row r="82" spans="1:6">
      <c r="A82" s="61" t="s">
        <v>494</v>
      </c>
      <c r="B82" s="382">
        <v>8.4974500000000006</v>
      </c>
      <c r="C82" s="382">
        <v>380.91633999999999</v>
      </c>
    </row>
    <row r="83" spans="1:6">
      <c r="A83" s="61" t="s">
        <v>495</v>
      </c>
      <c r="B83" s="382">
        <f>SUM(B79:B82)</f>
        <v>6396.7784599999995</v>
      </c>
      <c r="C83" s="382">
        <f>SUM(C79:C82)</f>
        <v>10704.692239999998</v>
      </c>
    </row>
    <row r="84" spans="1:6">
      <c r="A84" s="61" t="s">
        <v>496</v>
      </c>
      <c r="B84" s="383">
        <f>B77-B83</f>
        <v>1702.8310600000004</v>
      </c>
      <c r="C84" s="383">
        <f>C77-C83</f>
        <v>2399.3077600000015</v>
      </c>
    </row>
    <row r="85" spans="1:6">
      <c r="A85" s="65" t="s">
        <v>497</v>
      </c>
      <c r="B85" s="381"/>
      <c r="C85" s="384"/>
    </row>
    <row r="86" spans="1:6" ht="45" customHeight="1">
      <c r="A86" s="385" t="s">
        <v>499</v>
      </c>
      <c r="B86" s="386">
        <f>'Notes (PL)'!C102</f>
        <v>1702.83106</v>
      </c>
      <c r="C86" s="386">
        <f>'Notes (PL)'!D102</f>
        <v>2399.3077600000001</v>
      </c>
      <c r="E86" s="366">
        <f>B84-B86</f>
        <v>0</v>
      </c>
      <c r="F86" s="366">
        <f>C84-C86</f>
        <v>0</v>
      </c>
    </row>
    <row r="87" spans="1:6" ht="7.5" customHeight="1"/>
    <row r="88" spans="1:6" ht="138" customHeight="1">
      <c r="A88" s="843" t="s">
        <v>550</v>
      </c>
      <c r="B88" s="843"/>
      <c r="C88" s="843"/>
      <c r="D88" s="6"/>
      <c r="E88" s="6"/>
      <c r="F88" s="6"/>
    </row>
    <row r="177" spans="1:6">
      <c r="A177" s="853" t="s">
        <v>500</v>
      </c>
      <c r="B177" s="853"/>
      <c r="C177" s="853"/>
    </row>
    <row r="178" spans="1:6" ht="29">
      <c r="A178" s="849" t="s">
        <v>0</v>
      </c>
      <c r="B178" s="380" t="str">
        <f>'Notes (PL)'!C74</f>
        <v>For the year ended 31st March, 2017</v>
      </c>
      <c r="C178" s="403" t="str">
        <f>'Notes (PL)'!D74</f>
        <v>For the year ended 31st March, 2016</v>
      </c>
    </row>
    <row r="179" spans="1:6">
      <c r="A179" s="850"/>
      <c r="B179" s="851" t="s">
        <v>491</v>
      </c>
      <c r="C179" s="852"/>
    </row>
    <row r="180" spans="1:6" ht="29">
      <c r="A180" s="310" t="s">
        <v>492</v>
      </c>
      <c r="B180" s="372">
        <f>'Notes (PL)'!D6</f>
        <v>8099.60952</v>
      </c>
      <c r="C180" s="372">
        <v>1310400000</v>
      </c>
    </row>
    <row r="181" spans="1:6">
      <c r="A181" s="65" t="s">
        <v>493</v>
      </c>
      <c r="B181" s="381"/>
      <c r="C181" s="381"/>
    </row>
    <row r="182" spans="1:6">
      <c r="A182" s="61" t="s">
        <v>417</v>
      </c>
      <c r="B182" s="381">
        <v>543838402</v>
      </c>
      <c r="C182" s="381">
        <v>882100600</v>
      </c>
    </row>
    <row r="183" spans="1:6">
      <c r="A183" s="61" t="s">
        <v>16</v>
      </c>
      <c r="B183" s="381">
        <v>65494363.5</v>
      </c>
      <c r="C183" s="381">
        <v>47947552</v>
      </c>
    </row>
    <row r="184" spans="1:6">
      <c r="A184" s="61" t="s">
        <v>498</v>
      </c>
      <c r="B184" s="381">
        <f>269426111-239930776+0.5</f>
        <v>29495335.5</v>
      </c>
      <c r="C184" s="381">
        <v>102329438</v>
      </c>
    </row>
    <row r="185" spans="1:6">
      <c r="A185" s="61" t="s">
        <v>494</v>
      </c>
      <c r="B185" s="382">
        <f>1335536-485791</f>
        <v>849745</v>
      </c>
      <c r="C185" s="382">
        <v>38091634</v>
      </c>
    </row>
    <row r="186" spans="1:6">
      <c r="A186" s="61" t="s">
        <v>495</v>
      </c>
      <c r="B186" s="382">
        <f>SUM(B182:B185)</f>
        <v>639677846</v>
      </c>
      <c r="C186" s="382">
        <f>SUM(C182:C185)</f>
        <v>1070469224</v>
      </c>
    </row>
    <row r="187" spans="1:6">
      <c r="A187" s="61" t="s">
        <v>496</v>
      </c>
      <c r="B187" s="383">
        <f>B180-B186</f>
        <v>-639669746.39048004</v>
      </c>
      <c r="C187" s="383">
        <f>C180-C186</f>
        <v>239930776</v>
      </c>
    </row>
    <row r="188" spans="1:6">
      <c r="A188" s="65" t="s">
        <v>497</v>
      </c>
      <c r="B188" s="381"/>
      <c r="C188" s="384"/>
    </row>
    <row r="189" spans="1:6" ht="43.5">
      <c r="A189" s="385" t="s">
        <v>499</v>
      </c>
      <c r="B189" s="386">
        <f>'Notes (PL)'!C102</f>
        <v>1702.83106</v>
      </c>
      <c r="C189" s="386">
        <f>'Notes (PL)'!D102</f>
        <v>2399.3077600000001</v>
      </c>
      <c r="E189" s="366">
        <f>B189-'Notes (PL)'!C102</f>
        <v>0</v>
      </c>
      <c r="F189" s="366">
        <f>C189-'Notes (PL)'!D102</f>
        <v>0</v>
      </c>
    </row>
  </sheetData>
  <mergeCells count="23">
    <mergeCell ref="A3:D3"/>
    <mergeCell ref="A88:C88"/>
    <mergeCell ref="A31:A32"/>
    <mergeCell ref="A74:C74"/>
    <mergeCell ref="A75:A76"/>
    <mergeCell ref="B76:C76"/>
    <mergeCell ref="B31:D31"/>
    <mergeCell ref="A63:A64"/>
    <mergeCell ref="B63:C63"/>
    <mergeCell ref="A178:A179"/>
    <mergeCell ref="B179:C179"/>
    <mergeCell ref="A177:C177"/>
    <mergeCell ref="B5:D5"/>
    <mergeCell ref="B6:D6"/>
    <mergeCell ref="D8:D9"/>
    <mergeCell ref="B7:D7"/>
    <mergeCell ref="A13:D13"/>
    <mergeCell ref="A15:A16"/>
    <mergeCell ref="B15:D15"/>
    <mergeCell ref="A23:A24"/>
    <mergeCell ref="B23:C23"/>
    <mergeCell ref="A29:D29"/>
    <mergeCell ref="A11:D11"/>
  </mergeCells>
  <pageMargins left="0.70866141732283472" right="0.70866141732283472" top="0.74803149606299213" bottom="0.74803149606299213" header="0.31496062992125984" footer="0.31496062992125984"/>
  <pageSetup paperSize="9" scale="75" orientation="portrait" horizontalDpi="300" verticalDpi="300" r:id="rId1"/>
  <rowBreaks count="4" manualBreakCount="4">
    <brk id="27" max="3" man="1"/>
    <brk id="61" max="3" man="1"/>
    <brk id="89" max="3" man="1"/>
    <brk id="176" max="3" man="1"/>
  </rowBreaks>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BS, PL, SOE</vt:lpstr>
      <vt:lpstr>Notes (FA, etc)</vt:lpstr>
      <vt:lpstr>Pending Allt</vt:lpstr>
      <vt:lpstr>Notes (BS)</vt:lpstr>
      <vt:lpstr>Notes (PL)</vt:lpstr>
      <vt:lpstr>Cash Flow</vt:lpstr>
      <vt:lpstr>Segment</vt:lpstr>
      <vt:lpstr>EPS 1</vt:lpstr>
      <vt:lpstr>Related Party</vt:lpstr>
      <vt:lpstr>Provisions</vt:lpstr>
      <vt:lpstr>PPI, PPE</vt:lpstr>
      <vt:lpstr>AUdit</vt:lpstr>
      <vt:lpstr>Equity no link</vt:lpstr>
      <vt:lpstr>FA CWIP</vt:lpstr>
      <vt:lpstr>AUdit!Print_Area</vt:lpstr>
      <vt:lpstr>'BS, PL, SOE'!Print_Area</vt:lpstr>
      <vt:lpstr>'Cash Flow'!Print_Area</vt:lpstr>
      <vt:lpstr>'EPS 1'!Print_Area</vt:lpstr>
      <vt:lpstr>'Equity no link'!Print_Area</vt:lpstr>
      <vt:lpstr>'FA CWIP'!Print_Area</vt:lpstr>
      <vt:lpstr>'Notes (BS)'!Print_Area</vt:lpstr>
      <vt:lpstr>'Notes (FA, etc)'!Print_Area</vt:lpstr>
      <vt:lpstr>'Notes (PL)'!Print_Area</vt:lpstr>
      <vt:lpstr>'Pending Allt'!Print_Area</vt:lpstr>
      <vt:lpstr>'PPI, PPE'!Print_Area</vt:lpstr>
      <vt:lpstr>Provisions!Print_Area</vt:lpstr>
      <vt:lpstr>'Related Party'!Print_Area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2026-02-28T17:54:29Z</dcterms:modified>
</cp:coreProperties>
</file>